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Ex2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3.xml" ContentType="application/vnd.openxmlformats-officedocument.themeOverride+xml"/>
  <Override PartName="/xl/charts/chart1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berski\Desktop\"/>
    </mc:Choice>
  </mc:AlternateContent>
  <xr:revisionPtr revIDLastSave="0" documentId="8_{99D08C8A-12C6-4A3A-AD17-2A0112FEF6F1}" xr6:coauthVersionLast="47" xr6:coauthVersionMax="47" xr10:uidLastSave="{00000000-0000-0000-0000-000000000000}"/>
  <bookViews>
    <workbookView xWindow="-9330" yWindow="-16440" windowWidth="29040" windowHeight="15720" xr2:uid="{557F6E58-D1A4-4106-A1E0-288E75AE99E8}"/>
  </bookViews>
  <sheets>
    <sheet name="Modulars" sheetId="5" r:id="rId1"/>
    <sheet name="Modulars Extra Auswertung" sheetId="6" r:id="rId2"/>
  </sheets>
  <definedNames>
    <definedName name="_xlchart.v2.0" hidden="1">Modulars!$D$2:$D$12</definedName>
    <definedName name="_xlchart.v2.1" hidden="1">Modulars!$I$2:$I$12</definedName>
    <definedName name="_xlchart.v2.2" hidden="1">Modulars!$D$2:$D$12</definedName>
    <definedName name="_xlchart.v2.3" hidden="1">Modulars!$G$2:$G$12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7" i="6" l="1"/>
  <c r="W28" i="6"/>
  <c r="W29" i="6"/>
  <c r="W30" i="6"/>
  <c r="W31" i="6"/>
  <c r="W32" i="6"/>
  <c r="W33" i="6"/>
  <c r="W34" i="6"/>
  <c r="W35" i="6"/>
  <c r="V27" i="6"/>
  <c r="V28" i="6"/>
  <c r="V29" i="6"/>
  <c r="V30" i="6"/>
  <c r="V31" i="6"/>
  <c r="V32" i="6"/>
  <c r="V33" i="6"/>
  <c r="V34" i="6"/>
  <c r="V35" i="6"/>
  <c r="U27" i="6"/>
  <c r="U28" i="6"/>
  <c r="U29" i="6"/>
  <c r="U30" i="6"/>
  <c r="U31" i="6"/>
  <c r="U32" i="6"/>
  <c r="U33" i="6"/>
  <c r="U34" i="6"/>
  <c r="U35" i="6"/>
  <c r="W26" i="6"/>
  <c r="V26" i="6"/>
  <c r="U26" i="6"/>
  <c r="T27" i="6"/>
  <c r="T28" i="6"/>
  <c r="T29" i="6"/>
  <c r="T30" i="6"/>
  <c r="T31" i="6"/>
  <c r="T32" i="6"/>
  <c r="T33" i="6"/>
  <c r="T34" i="6"/>
  <c r="T35" i="6"/>
  <c r="T26" i="6"/>
  <c r="S26" i="6"/>
  <c r="S27" i="6"/>
  <c r="S28" i="6"/>
  <c r="S29" i="6"/>
  <c r="S30" i="6"/>
  <c r="S31" i="6"/>
  <c r="S32" i="6"/>
  <c r="S33" i="6"/>
  <c r="S34" i="6"/>
  <c r="S35" i="6"/>
  <c r="P26" i="6"/>
  <c r="R27" i="6"/>
  <c r="R28" i="6"/>
  <c r="R29" i="6"/>
  <c r="R30" i="6"/>
  <c r="R31" i="6"/>
  <c r="R32" i="6"/>
  <c r="R33" i="6"/>
  <c r="R34" i="6"/>
  <c r="R35" i="6"/>
  <c r="R26" i="6"/>
  <c r="Q27" i="6"/>
  <c r="Q28" i="6"/>
  <c r="Q29" i="6"/>
  <c r="Q30" i="6"/>
  <c r="Q31" i="6"/>
  <c r="Q32" i="6"/>
  <c r="Q33" i="6"/>
  <c r="Q34" i="6"/>
  <c r="Q35" i="6"/>
  <c r="Q26" i="6"/>
  <c r="P27" i="6"/>
  <c r="P28" i="6"/>
  <c r="P29" i="6"/>
  <c r="P30" i="6"/>
  <c r="P31" i="6"/>
  <c r="P32" i="6"/>
  <c r="P33" i="6"/>
  <c r="P34" i="6"/>
  <c r="P35" i="6"/>
  <c r="O31" i="6"/>
  <c r="O27" i="6"/>
  <c r="O28" i="6"/>
  <c r="O29" i="6"/>
  <c r="O30" i="6"/>
  <c r="O32" i="6"/>
  <c r="O33" i="6"/>
  <c r="O34" i="6"/>
  <c r="O35" i="6"/>
  <c r="O26" i="6"/>
  <c r="N27" i="6"/>
  <c r="N28" i="6"/>
  <c r="N29" i="6"/>
  <c r="N30" i="6"/>
  <c r="N31" i="6"/>
  <c r="N32" i="6"/>
  <c r="N33" i="6"/>
  <c r="N34" i="6"/>
  <c r="N35" i="6"/>
  <c r="N26" i="6"/>
  <c r="D22" i="6"/>
  <c r="D20" i="6"/>
  <c r="D15" i="6"/>
  <c r="D13" i="6"/>
  <c r="D12" i="6"/>
  <c r="D10" i="6"/>
  <c r="D8" i="6"/>
  <c r="D6" i="6"/>
  <c r="D4" i="6"/>
  <c r="D2" i="6"/>
  <c r="D11" i="5"/>
  <c r="D10" i="5"/>
  <c r="D9" i="5"/>
  <c r="D8" i="5"/>
  <c r="D7" i="5"/>
  <c r="D6" i="5"/>
  <c r="D5" i="5"/>
  <c r="D4" i="5"/>
  <c r="D3" i="5"/>
  <c r="D2" i="5"/>
</calcChain>
</file>

<file path=xl/sharedStrings.xml><?xml version="1.0" encoding="utf-8"?>
<sst xmlns="http://schemas.openxmlformats.org/spreadsheetml/2006/main" count="96" uniqueCount="38">
  <si>
    <t>Name</t>
  </si>
  <si>
    <t>Teile</t>
  </si>
  <si>
    <t>Jazzclub</t>
  </si>
  <si>
    <t>Boutique Hotel</t>
  </si>
  <si>
    <t>Polizeistation</t>
  </si>
  <si>
    <t>Buchhandlung</t>
  </si>
  <si>
    <t>Eckgarage</t>
  </si>
  <si>
    <t>Diner</t>
  </si>
  <si>
    <t>Stadtleben</t>
  </si>
  <si>
    <t>Steine-Bank</t>
  </si>
  <si>
    <t>Detektivbüro</t>
  </si>
  <si>
    <t>Pariser Rest</t>
  </si>
  <si>
    <t>Jahr</t>
  </si>
  <si>
    <t>Set</t>
  </si>
  <si>
    <t>UVP</t>
  </si>
  <si>
    <t>UVP neu</t>
  </si>
  <si>
    <t>C/Teil</t>
  </si>
  <si>
    <t>Figuren</t>
  </si>
  <si>
    <t>Spalte1</t>
  </si>
  <si>
    <t>Daily Bugle</t>
  </si>
  <si>
    <t>Sanctum Sanctorum</t>
  </si>
  <si>
    <t>Frühluingslaternenfest</t>
  </si>
  <si>
    <t>Ghostbusters HQ</t>
  </si>
  <si>
    <t>Home Alone</t>
  </si>
  <si>
    <t>Simpsons Haus</t>
  </si>
  <si>
    <t>Kwik-E-Mart</t>
  </si>
  <si>
    <t>City Markets</t>
  </si>
  <si>
    <t>Gärten von Ninjago</t>
  </si>
  <si>
    <t>Häfen</t>
  </si>
  <si>
    <t>Ninjago City</t>
  </si>
  <si>
    <t>Geistehaus auf dem Jahr</t>
  </si>
  <si>
    <t>Typ</t>
  </si>
  <si>
    <t>Modular</t>
  </si>
  <si>
    <t>Ninjago</t>
  </si>
  <si>
    <t>Umbau</t>
  </si>
  <si>
    <t>Modular Plus</t>
  </si>
  <si>
    <t>Alle</t>
  </si>
  <si>
    <t>Modulars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</si>
</sst>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Standard" xfId="0" builtinId="0"/>
  </cellStyles>
  <dxfs count="21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Preise der Modulars (UVP)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 w="9525" cap="rnd">
                <a:solidFill>
                  <a:schemeClr val="accent6">
                    <a:lumMod val="60000"/>
                    <a:lumOff val="4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Modulars!$A$2:$A$12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xVal>
          <c:yVal>
            <c:numRef>
              <c:f>Modulars!$E$2:$E$12</c:f>
              <c:numCache>
                <c:formatCode>General</c:formatCode>
                <c:ptCount val="11"/>
                <c:pt idx="0">
                  <c:v>149.99</c:v>
                </c:pt>
                <c:pt idx="1">
                  <c:v>149.99</c:v>
                </c:pt>
                <c:pt idx="2">
                  <c:v>149.99</c:v>
                </c:pt>
                <c:pt idx="3">
                  <c:v>229.99</c:v>
                </c:pt>
                <c:pt idx="4">
                  <c:v>149.99</c:v>
                </c:pt>
                <c:pt idx="5">
                  <c:v>179.99</c:v>
                </c:pt>
                <c:pt idx="6">
                  <c:v>159.99</c:v>
                </c:pt>
                <c:pt idx="7">
                  <c:v>179.99</c:v>
                </c:pt>
                <c:pt idx="8">
                  <c:v>229.99</c:v>
                </c:pt>
                <c:pt idx="9">
                  <c:v>229.99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AC-4809-82B8-770DE54C5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662304"/>
        <c:axId val="1340663744"/>
      </c:scatterChart>
      <c:valAx>
        <c:axId val="1340662304"/>
        <c:scaling>
          <c:orientation val="minMax"/>
          <c:max val="2023"/>
          <c:min val="2014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0663744"/>
        <c:crosses val="autoZero"/>
        <c:crossBetween val="midCat"/>
      </c:valAx>
      <c:valAx>
        <c:axId val="1340663744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0662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Anzahl an Sets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'Modulars Extra Auswertung'!$O$25</c:f>
              <c:strCache>
                <c:ptCount val="1"/>
                <c:pt idx="0">
                  <c:v>Modulars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Auswertung'!$O$26:$O$35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6-4CFF-947C-485FED96D817}"/>
            </c:ext>
          </c:extLst>
        </c:ser>
        <c:ser>
          <c:idx val="1"/>
          <c:order val="1"/>
          <c:tx>
            <c:strRef>
              <c:f>'Modulars Extra Auswertung'!$P$25</c:f>
              <c:strCache>
                <c:ptCount val="1"/>
                <c:pt idx="0">
                  <c:v>Modular Plus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Auswertung'!$P$26:$P$35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76-4CFF-947C-485FED96D817}"/>
            </c:ext>
          </c:extLst>
        </c:ser>
        <c:ser>
          <c:idx val="2"/>
          <c:order val="2"/>
          <c:tx>
            <c:strRef>
              <c:f>'Modulars Extra Auswertung'!$Q$25</c:f>
              <c:strCache>
                <c:ptCount val="1"/>
                <c:pt idx="0">
                  <c:v>Ninjago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Auswertung'!$Q$26:$Q$35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F5-4C47-A1A7-A47C99272E52}"/>
            </c:ext>
          </c:extLst>
        </c:ser>
        <c:ser>
          <c:idx val="3"/>
          <c:order val="3"/>
          <c:tx>
            <c:strRef>
              <c:f>'Modulars Extra Auswertung'!$R$25</c:f>
              <c:strCache>
                <c:ptCount val="1"/>
                <c:pt idx="0">
                  <c:v>Umbau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Auswertung'!$R$26:$R$35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F5-4C47-A1A7-A47C99272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2621744"/>
        <c:axId val="1372622224"/>
      </c:barChart>
      <c:catAx>
        <c:axId val="137262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72622224"/>
        <c:crosses val="autoZero"/>
        <c:auto val="1"/>
        <c:lblAlgn val="ctr"/>
        <c:lblOffset val="100"/>
        <c:noMultiLvlLbl val="0"/>
      </c:catAx>
      <c:valAx>
        <c:axId val="137262222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7262174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UVP Summe</a:t>
            </a:r>
            <a:r>
              <a:rPr lang="de-DE" baseline="0"/>
              <a:t> von Modulars</a:t>
            </a:r>
          </a:p>
          <a:p>
            <a:pPr>
              <a:defRPr/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'Modulars Extra Auswertung'!$T$25</c:f>
              <c:strCache>
                <c:ptCount val="1"/>
                <c:pt idx="0">
                  <c:v>Modular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Auswertung'!$T$26:$T$35</c:f>
              <c:numCache>
                <c:formatCode>General</c:formatCode>
                <c:ptCount val="10"/>
                <c:pt idx="0">
                  <c:v>149.99</c:v>
                </c:pt>
                <c:pt idx="1">
                  <c:v>149.99</c:v>
                </c:pt>
                <c:pt idx="2">
                  <c:v>149.99</c:v>
                </c:pt>
                <c:pt idx="3">
                  <c:v>299.99</c:v>
                </c:pt>
                <c:pt idx="4">
                  <c:v>149.99</c:v>
                </c:pt>
                <c:pt idx="5">
                  <c:v>179.99</c:v>
                </c:pt>
                <c:pt idx="6">
                  <c:v>199.99</c:v>
                </c:pt>
                <c:pt idx="7">
                  <c:v>199.99</c:v>
                </c:pt>
                <c:pt idx="8">
                  <c:v>229.99</c:v>
                </c:pt>
                <c:pt idx="9">
                  <c:v>229.99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C-4305-B93C-13D2152E5F81}"/>
            </c:ext>
          </c:extLst>
        </c:ser>
        <c:ser>
          <c:idx val="1"/>
          <c:order val="1"/>
          <c:tx>
            <c:strRef>
              <c:f>'Modulars Extra Auswertung'!$U$25</c:f>
              <c:strCache>
                <c:ptCount val="1"/>
                <c:pt idx="0">
                  <c:v>Modular Plus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Auswertung'!$U$26:$U$35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349.99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449.98</c:v>
                </c:pt>
                <c:pt idx="8">
                  <c:v>249.99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4C-4305-B93C-13D2152E5F81}"/>
            </c:ext>
          </c:extLst>
        </c:ser>
        <c:ser>
          <c:idx val="2"/>
          <c:order val="2"/>
          <c:tx>
            <c:strRef>
              <c:f>'Modulars Extra Auswertung'!$V$25</c:f>
              <c:strCache>
                <c:ptCount val="1"/>
                <c:pt idx="0">
                  <c:v>Ninjago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Auswertung'!$V$26:$V$35</c:f>
              <c:numCache>
                <c:formatCode>General</c:formatCode>
                <c:ptCount val="10"/>
                <c:pt idx="0">
                  <c:v>199.99</c:v>
                </c:pt>
                <c:pt idx="1">
                  <c:v>199.99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299.99</c:v>
                </c:pt>
                <c:pt idx="7">
                  <c:v>299.99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4C-4305-B93C-13D2152E5F81}"/>
            </c:ext>
          </c:extLst>
        </c:ser>
        <c:ser>
          <c:idx val="3"/>
          <c:order val="3"/>
          <c:tx>
            <c:strRef>
              <c:f>'Modulars Extra Auswertung'!$W$25</c:f>
              <c:strCache>
                <c:ptCount val="1"/>
                <c:pt idx="0">
                  <c:v>Umbau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Auswertung'!$W$26:$W$35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299.99</c:v>
                </c:pt>
                <c:pt idx="4">
                  <c:v>229.99</c:v>
                </c:pt>
                <c:pt idx="5">
                  <c:v>0</c:v>
                </c:pt>
                <c:pt idx="6">
                  <c:v>0</c:v>
                </c:pt>
                <c:pt idx="7">
                  <c:v>349.99</c:v>
                </c:pt>
                <c:pt idx="8">
                  <c:v>0</c:v>
                </c:pt>
                <c:pt idx="9">
                  <c:v>369.99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4C-4305-B93C-13D2152E5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8231392"/>
        <c:axId val="1398232352"/>
      </c:barChart>
      <c:catAx>
        <c:axId val="13982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8232352"/>
        <c:crosses val="autoZero"/>
        <c:auto val="1"/>
        <c:lblAlgn val="ctr"/>
        <c:lblOffset val="100"/>
        <c:noMultiLvlLbl val="0"/>
      </c:catAx>
      <c:valAx>
        <c:axId val="139823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823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UVPs</a:t>
            </a:r>
            <a:r>
              <a:rPr lang="de-DE" baseline="0"/>
              <a:t> in EUR von Modulars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'Modulars Extra Auswertung'!$S$25</c:f>
              <c:strCache>
                <c:ptCount val="1"/>
                <c:pt idx="0">
                  <c:v>Alle</c:v>
                </c:pt>
              </c:strCache>
            </c:strRef>
          </c:tx>
          <c:spPr>
            <a:ln w="34925" cap="rnd">
              <a:solidFill>
                <a:schemeClr val="accent3">
                  <a:lumMod val="20000"/>
                  <a:lumOff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bg2"/>
              </a:solidFill>
              <a:ln w="9525">
                <a:solidFill>
                  <a:schemeClr val="bg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Auswertung'!$S$26:$S$35</c:f>
              <c:numCache>
                <c:formatCode>General</c:formatCode>
                <c:ptCount val="10"/>
                <c:pt idx="0">
                  <c:v>349.98</c:v>
                </c:pt>
                <c:pt idx="1">
                  <c:v>349.98</c:v>
                </c:pt>
                <c:pt idx="2">
                  <c:v>649.98</c:v>
                </c:pt>
                <c:pt idx="3">
                  <c:v>449.98</c:v>
                </c:pt>
                <c:pt idx="4">
                  <c:v>409.98</c:v>
                </c:pt>
                <c:pt idx="5">
                  <c:v>199.99</c:v>
                </c:pt>
                <c:pt idx="6">
                  <c:v>499.98</c:v>
                </c:pt>
                <c:pt idx="7">
                  <c:v>1329.95</c:v>
                </c:pt>
                <c:pt idx="8">
                  <c:v>479.98</c:v>
                </c:pt>
                <c:pt idx="9">
                  <c:v>369.99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8E-4DAA-AEE2-1E810EC3C70B}"/>
            </c:ext>
          </c:extLst>
        </c:ser>
        <c:ser>
          <c:idx val="1"/>
          <c:order val="1"/>
          <c:tx>
            <c:strRef>
              <c:f>'Modulars Extra Auswertung'!$T$25</c:f>
              <c:strCache>
                <c:ptCount val="1"/>
                <c:pt idx="0">
                  <c:v>Modular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Auswertung'!$T$26:$T$35</c:f>
              <c:numCache>
                <c:formatCode>General</c:formatCode>
                <c:ptCount val="10"/>
                <c:pt idx="0">
                  <c:v>149.99</c:v>
                </c:pt>
                <c:pt idx="1">
                  <c:v>149.99</c:v>
                </c:pt>
                <c:pt idx="2">
                  <c:v>149.99</c:v>
                </c:pt>
                <c:pt idx="3">
                  <c:v>299.99</c:v>
                </c:pt>
                <c:pt idx="4">
                  <c:v>149.99</c:v>
                </c:pt>
                <c:pt idx="5">
                  <c:v>179.99</c:v>
                </c:pt>
                <c:pt idx="6">
                  <c:v>199.99</c:v>
                </c:pt>
                <c:pt idx="7">
                  <c:v>199.99</c:v>
                </c:pt>
                <c:pt idx="8">
                  <c:v>229.99</c:v>
                </c:pt>
                <c:pt idx="9">
                  <c:v>229.99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8E-4DAA-AEE2-1E810EC3C70B}"/>
            </c:ext>
          </c:extLst>
        </c:ser>
        <c:ser>
          <c:idx val="2"/>
          <c:order val="2"/>
          <c:tx>
            <c:strRef>
              <c:f>'Modulars Extra Auswertung'!$U$25</c:f>
              <c:strCache>
                <c:ptCount val="1"/>
                <c:pt idx="0">
                  <c:v>Modular Plus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Auswertung'!$U$26:$U$35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349.99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449.98</c:v>
                </c:pt>
                <c:pt idx="8">
                  <c:v>249.99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8E-4DAA-AEE2-1E810EC3C70B}"/>
            </c:ext>
          </c:extLst>
        </c:ser>
        <c:ser>
          <c:idx val="3"/>
          <c:order val="3"/>
          <c:tx>
            <c:strRef>
              <c:f>'Modulars Extra Auswertung'!$V$25</c:f>
              <c:strCache>
                <c:ptCount val="1"/>
                <c:pt idx="0">
                  <c:v>Ninjago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Auswertung'!$V$26:$V$35</c:f>
              <c:numCache>
                <c:formatCode>General</c:formatCode>
                <c:ptCount val="10"/>
                <c:pt idx="0">
                  <c:v>199.99</c:v>
                </c:pt>
                <c:pt idx="1">
                  <c:v>199.99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299.99</c:v>
                </c:pt>
                <c:pt idx="7">
                  <c:v>299.99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8E-4DAA-AEE2-1E810EC3C70B}"/>
            </c:ext>
          </c:extLst>
        </c:ser>
        <c:ser>
          <c:idx val="4"/>
          <c:order val="4"/>
          <c:tx>
            <c:strRef>
              <c:f>'Modulars Extra Auswertung'!$W$25</c:f>
              <c:strCache>
                <c:ptCount val="1"/>
                <c:pt idx="0">
                  <c:v>Umbau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Auswertung'!$W$26:$W$35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299.99</c:v>
                </c:pt>
                <c:pt idx="4">
                  <c:v>229.99</c:v>
                </c:pt>
                <c:pt idx="5">
                  <c:v>0</c:v>
                </c:pt>
                <c:pt idx="6">
                  <c:v>0</c:v>
                </c:pt>
                <c:pt idx="7">
                  <c:v>349.99</c:v>
                </c:pt>
                <c:pt idx="8">
                  <c:v>0</c:v>
                </c:pt>
                <c:pt idx="9">
                  <c:v>369.99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8E-4DAA-AEE2-1E810EC3C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13696"/>
        <c:axId val="745217536"/>
      </c:lineChart>
      <c:catAx>
        <c:axId val="74521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5217536"/>
        <c:crosses val="autoZero"/>
        <c:auto val="1"/>
        <c:lblAlgn val="ctr"/>
        <c:lblOffset val="100"/>
        <c:noMultiLvlLbl val="0"/>
      </c:catAx>
      <c:valAx>
        <c:axId val="74521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521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Preise der Modulars</a:t>
            </a:r>
            <a:r>
              <a:rPr lang="de-DE" baseline="0"/>
              <a:t> nach Preiserhöhung (UVP)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 w="9525" cap="rnd">
                <a:solidFill>
                  <a:schemeClr val="accent6">
                    <a:lumMod val="60000"/>
                    <a:lumOff val="4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Modulars!$A$2:$A$12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xVal>
          <c:yVal>
            <c:numRef>
              <c:f>Modulars!$E$2:$E$12</c:f>
              <c:numCache>
                <c:formatCode>General</c:formatCode>
                <c:ptCount val="11"/>
                <c:pt idx="0">
                  <c:v>149.99</c:v>
                </c:pt>
                <c:pt idx="1">
                  <c:v>149.99</c:v>
                </c:pt>
                <c:pt idx="2">
                  <c:v>149.99</c:v>
                </c:pt>
                <c:pt idx="3">
                  <c:v>229.99</c:v>
                </c:pt>
                <c:pt idx="4">
                  <c:v>149.99</c:v>
                </c:pt>
                <c:pt idx="5">
                  <c:v>179.99</c:v>
                </c:pt>
                <c:pt idx="6">
                  <c:v>159.99</c:v>
                </c:pt>
                <c:pt idx="7">
                  <c:v>179.99</c:v>
                </c:pt>
                <c:pt idx="8">
                  <c:v>229.99</c:v>
                </c:pt>
                <c:pt idx="9">
                  <c:v>229.99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99-4EF5-9B0A-104ABB6BA174}"/>
            </c:ext>
          </c:extLst>
        </c:ser>
        <c:ser>
          <c:idx val="1"/>
          <c:order val="1"/>
          <c:spPr>
            <a:ln w="95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Modulars!$A$2:$A$12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xVal>
          <c:yVal>
            <c:numRef>
              <c:f>Modulars!$F$2:$F$12</c:f>
              <c:numCache>
                <c:formatCode>General</c:formatCode>
                <c:ptCount val="11"/>
                <c:pt idx="0">
                  <c:v>149.99</c:v>
                </c:pt>
                <c:pt idx="1">
                  <c:v>149.99</c:v>
                </c:pt>
                <c:pt idx="2">
                  <c:v>149.99</c:v>
                </c:pt>
                <c:pt idx="3">
                  <c:v>299.99</c:v>
                </c:pt>
                <c:pt idx="4">
                  <c:v>149.99</c:v>
                </c:pt>
                <c:pt idx="5">
                  <c:v>179.99</c:v>
                </c:pt>
                <c:pt idx="6">
                  <c:v>199.99</c:v>
                </c:pt>
                <c:pt idx="7">
                  <c:v>199.99</c:v>
                </c:pt>
                <c:pt idx="8">
                  <c:v>229.99</c:v>
                </c:pt>
                <c:pt idx="9">
                  <c:v>229.99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99-4EF5-9B0A-104ABB6BA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9134704"/>
        <c:axId val="1399134224"/>
      </c:scatterChart>
      <c:valAx>
        <c:axId val="1399134704"/>
        <c:scaling>
          <c:orientation val="minMax"/>
          <c:max val="2023"/>
          <c:min val="2014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9134224"/>
        <c:crosses val="autoZero"/>
        <c:crossBetween val="midCat"/>
      </c:valAx>
      <c:valAx>
        <c:axId val="139913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9134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 sz="1400" b="0" i="0" u="none" strike="noStrike" baseline="0">
                <a:solidFill>
                  <a:schemeClr val="bg1"/>
                </a:solidFill>
                <a:latin typeface="Calibri" panose="020F0502020204030204"/>
              </a:rPr>
              <a:t>Preis/Teil in Cent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lt1"/>
                </a:solidFill>
              </a:ln>
              <a:effectLst/>
            </c:spPr>
          </c:marker>
          <c:cat>
            <c:strRef>
              <c:f>Modulars!$D$2:$D$12</c:f>
              <c:strCache>
                <c:ptCount val="10"/>
                <c:pt idx="0">
                  <c:v>10243 Pariser Rest</c:v>
                </c:pt>
                <c:pt idx="1">
                  <c:v>10246 Detektivbüro</c:v>
                </c:pt>
                <c:pt idx="2">
                  <c:v>10251 Steine-Bank</c:v>
                </c:pt>
                <c:pt idx="3">
                  <c:v>10255 Stadtleben</c:v>
                </c:pt>
                <c:pt idx="4">
                  <c:v>10260 Diner</c:v>
                </c:pt>
                <c:pt idx="5">
                  <c:v>10264 Eckgarage</c:v>
                </c:pt>
                <c:pt idx="6">
                  <c:v>10270 Buchhandlung</c:v>
                </c:pt>
                <c:pt idx="7">
                  <c:v>10278 Polizeistation</c:v>
                </c:pt>
                <c:pt idx="8">
                  <c:v>10297 Boutique Hotel</c:v>
                </c:pt>
                <c:pt idx="9">
                  <c:v>10312 Jazzclub</c:v>
                </c:pt>
              </c:strCache>
            </c:strRef>
          </c:cat>
          <c:val>
            <c:numRef>
              <c:f>Modulars!$H$2:$H$12</c:f>
              <c:numCache>
                <c:formatCode>General</c:formatCode>
                <c:ptCount val="11"/>
                <c:pt idx="0">
                  <c:v>6.07</c:v>
                </c:pt>
                <c:pt idx="1">
                  <c:v>6.63</c:v>
                </c:pt>
                <c:pt idx="2">
                  <c:v>6.3</c:v>
                </c:pt>
                <c:pt idx="3">
                  <c:v>7.5</c:v>
                </c:pt>
                <c:pt idx="4">
                  <c:v>6.05</c:v>
                </c:pt>
                <c:pt idx="5">
                  <c:v>7.01</c:v>
                </c:pt>
                <c:pt idx="6">
                  <c:v>7.99</c:v>
                </c:pt>
                <c:pt idx="7">
                  <c:v>6.84</c:v>
                </c:pt>
                <c:pt idx="8">
                  <c:v>7.5</c:v>
                </c:pt>
                <c:pt idx="9">
                  <c:v>7.93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0-4425-AC99-A9F1D5E46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032528"/>
        <c:axId val="1065031088"/>
      </c:lineChart>
      <c:catAx>
        <c:axId val="106503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lt1">
                    <a:lumMod val="9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65031088"/>
        <c:crossesAt val="0"/>
        <c:auto val="1"/>
        <c:lblAlgn val="ctr"/>
        <c:lblOffset val="100"/>
        <c:noMultiLvlLbl val="0"/>
      </c:catAx>
      <c:valAx>
        <c:axId val="1065031088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lt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lt1">
                    <a:lumMod val="9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6503252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Vergleich Teile / Preis (UVP)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Teileanzahl</c:v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Modulars!$A$2:$A$12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xVal>
          <c:yVal>
            <c:numRef>
              <c:f>Modulars!$G$2:$G$12</c:f>
              <c:numCache>
                <c:formatCode>General</c:formatCode>
                <c:ptCount val="11"/>
                <c:pt idx="0">
                  <c:v>2469</c:v>
                </c:pt>
                <c:pt idx="1">
                  <c:v>2262</c:v>
                </c:pt>
                <c:pt idx="2">
                  <c:v>2382</c:v>
                </c:pt>
                <c:pt idx="3">
                  <c:v>4002</c:v>
                </c:pt>
                <c:pt idx="4">
                  <c:v>2480</c:v>
                </c:pt>
                <c:pt idx="5">
                  <c:v>2569</c:v>
                </c:pt>
                <c:pt idx="6">
                  <c:v>2504</c:v>
                </c:pt>
                <c:pt idx="7">
                  <c:v>2923</c:v>
                </c:pt>
                <c:pt idx="8">
                  <c:v>3066</c:v>
                </c:pt>
                <c:pt idx="9">
                  <c:v>2899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A3-4307-9B1B-13D75C10D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2622224"/>
        <c:axId val="1372619344"/>
      </c:scatterChart>
      <c:scatterChart>
        <c:scatterStyle val="lineMarker"/>
        <c:varyColors val="0"/>
        <c:ser>
          <c:idx val="0"/>
          <c:order val="0"/>
          <c:tx>
            <c:v>UVP</c:v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Modulars!$A$2:$A$12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xVal>
          <c:yVal>
            <c:numRef>
              <c:f>Modulars!$F$2:$F$12</c:f>
              <c:numCache>
                <c:formatCode>General</c:formatCode>
                <c:ptCount val="11"/>
                <c:pt idx="0">
                  <c:v>149.99</c:v>
                </c:pt>
                <c:pt idx="1">
                  <c:v>149.99</c:v>
                </c:pt>
                <c:pt idx="2">
                  <c:v>149.99</c:v>
                </c:pt>
                <c:pt idx="3">
                  <c:v>299.99</c:v>
                </c:pt>
                <c:pt idx="4">
                  <c:v>149.99</c:v>
                </c:pt>
                <c:pt idx="5">
                  <c:v>179.99</c:v>
                </c:pt>
                <c:pt idx="6">
                  <c:v>199.99</c:v>
                </c:pt>
                <c:pt idx="7">
                  <c:v>199.99</c:v>
                </c:pt>
                <c:pt idx="8">
                  <c:v>229.99</c:v>
                </c:pt>
                <c:pt idx="9">
                  <c:v>229.99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A3-4307-9B1B-13D75C10D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5033968"/>
        <c:axId val="1065032048"/>
      </c:scatterChart>
      <c:valAx>
        <c:axId val="1372622224"/>
        <c:scaling>
          <c:orientation val="minMax"/>
          <c:max val="2023"/>
          <c:min val="2014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72619344"/>
        <c:crosses val="autoZero"/>
        <c:crossBetween val="midCat"/>
      </c:valAx>
      <c:valAx>
        <c:axId val="137261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72622224"/>
        <c:crosses val="autoZero"/>
        <c:crossBetween val="midCat"/>
      </c:valAx>
      <c:valAx>
        <c:axId val="10650320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65033968"/>
        <c:crosses val="max"/>
        <c:crossBetween val="midCat"/>
      </c:valAx>
      <c:valAx>
        <c:axId val="1065033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5032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Entwicklung der Setpreise</a:t>
            </a:r>
          </a:p>
        </c:rich>
      </c:tx>
      <c:layout>
        <c:manualLayout>
          <c:xMode val="edge"/>
          <c:yMode val="edge"/>
          <c:x val="0.2624611677638655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Modulars!$F$1</c:f>
              <c:strCache>
                <c:ptCount val="1"/>
                <c:pt idx="0">
                  <c:v>UVP neu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linear"/>
            <c:forward val="3"/>
            <c:dispRSqr val="0"/>
            <c:dispEq val="0"/>
          </c:trendline>
          <c:xVal>
            <c:numRef>
              <c:f>Modulars!$A$2:$A$12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xVal>
          <c:yVal>
            <c:numRef>
              <c:f>Modulars!$F$2:$F$12</c:f>
              <c:numCache>
                <c:formatCode>General</c:formatCode>
                <c:ptCount val="11"/>
                <c:pt idx="0">
                  <c:v>149.99</c:v>
                </c:pt>
                <c:pt idx="1">
                  <c:v>149.99</c:v>
                </c:pt>
                <c:pt idx="2">
                  <c:v>149.99</c:v>
                </c:pt>
                <c:pt idx="3">
                  <c:v>299.99</c:v>
                </c:pt>
                <c:pt idx="4">
                  <c:v>149.99</c:v>
                </c:pt>
                <c:pt idx="5">
                  <c:v>179.99</c:v>
                </c:pt>
                <c:pt idx="6">
                  <c:v>199.99</c:v>
                </c:pt>
                <c:pt idx="7">
                  <c:v>199.99</c:v>
                </c:pt>
                <c:pt idx="8">
                  <c:v>229.99</c:v>
                </c:pt>
                <c:pt idx="9">
                  <c:v>229.99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5C-4498-AC96-02ED3B662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119520"/>
        <c:axId val="1330120480"/>
      </c:scatterChart>
      <c:valAx>
        <c:axId val="1330119520"/>
        <c:scaling>
          <c:orientation val="minMax"/>
          <c:min val="2014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0120480"/>
        <c:crosses val="autoZero"/>
        <c:crossBetween val="midCat"/>
      </c:valAx>
      <c:valAx>
        <c:axId val="133012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0119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 sz="1400" b="0" i="0" u="none" strike="noStrike" baseline="0">
                <a:solidFill>
                  <a:schemeClr val="bg1"/>
                </a:solidFill>
                <a:latin typeface="Calibri" panose="020F0502020204030204"/>
              </a:rPr>
              <a:t>Preis/Teil in Cent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l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linear"/>
            <c:forward val="3"/>
            <c:dispRSqr val="0"/>
            <c:dispEq val="0"/>
          </c:trendline>
          <c:cat>
            <c:strRef>
              <c:f>Modulars!$D$2:$D$12</c:f>
              <c:strCache>
                <c:ptCount val="10"/>
                <c:pt idx="0">
                  <c:v>10243 Pariser Rest</c:v>
                </c:pt>
                <c:pt idx="1">
                  <c:v>10246 Detektivbüro</c:v>
                </c:pt>
                <c:pt idx="2">
                  <c:v>10251 Steine-Bank</c:v>
                </c:pt>
                <c:pt idx="3">
                  <c:v>10255 Stadtleben</c:v>
                </c:pt>
                <c:pt idx="4">
                  <c:v>10260 Diner</c:v>
                </c:pt>
                <c:pt idx="5">
                  <c:v>10264 Eckgarage</c:v>
                </c:pt>
                <c:pt idx="6">
                  <c:v>10270 Buchhandlung</c:v>
                </c:pt>
                <c:pt idx="7">
                  <c:v>10278 Polizeistation</c:v>
                </c:pt>
                <c:pt idx="8">
                  <c:v>10297 Boutique Hotel</c:v>
                </c:pt>
                <c:pt idx="9">
                  <c:v>10312 Jazzclub</c:v>
                </c:pt>
              </c:strCache>
            </c:strRef>
          </c:cat>
          <c:val>
            <c:numRef>
              <c:f>Modulars!$H$2:$H$12</c:f>
              <c:numCache>
                <c:formatCode>General</c:formatCode>
                <c:ptCount val="11"/>
                <c:pt idx="0">
                  <c:v>6.07</c:v>
                </c:pt>
                <c:pt idx="1">
                  <c:v>6.63</c:v>
                </c:pt>
                <c:pt idx="2">
                  <c:v>6.3</c:v>
                </c:pt>
                <c:pt idx="3">
                  <c:v>7.5</c:v>
                </c:pt>
                <c:pt idx="4">
                  <c:v>6.05</c:v>
                </c:pt>
                <c:pt idx="5">
                  <c:v>7.01</c:v>
                </c:pt>
                <c:pt idx="6">
                  <c:v>7.99</c:v>
                </c:pt>
                <c:pt idx="7">
                  <c:v>6.84</c:v>
                </c:pt>
                <c:pt idx="8">
                  <c:v>7.5</c:v>
                </c:pt>
                <c:pt idx="9">
                  <c:v>7.93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C2-48CE-8683-5AE8734FE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032528"/>
        <c:axId val="1065031088"/>
      </c:lineChart>
      <c:catAx>
        <c:axId val="106503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lt1">
                    <a:lumMod val="9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65031088"/>
        <c:crossesAt val="0"/>
        <c:auto val="1"/>
        <c:lblAlgn val="ctr"/>
        <c:lblOffset val="100"/>
        <c:noMultiLvlLbl val="0"/>
      </c:catAx>
      <c:valAx>
        <c:axId val="1065031088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lt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lt1">
                    <a:lumMod val="9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6503252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Anzahl an Sets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95000"/>
                  </a:sysClr>
                </a:solidFill>
              </a:defRPr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'Modulars Extra Auswertung'!$O$25</c:f>
              <c:strCache>
                <c:ptCount val="1"/>
                <c:pt idx="0">
                  <c:v>Modulars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Auswertung'!$O$26:$O$35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6-4CFF-947C-485FED96D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2621744"/>
        <c:axId val="1372622224"/>
      </c:barChart>
      <c:catAx>
        <c:axId val="137262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72622224"/>
        <c:crosses val="autoZero"/>
        <c:auto val="1"/>
        <c:lblAlgn val="ctr"/>
        <c:lblOffset val="100"/>
        <c:noMultiLvlLbl val="0"/>
      </c:catAx>
      <c:valAx>
        <c:axId val="137262222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7262174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Anzahl an Sets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'Modulars Extra Auswertung'!$O$25</c:f>
              <c:strCache>
                <c:ptCount val="1"/>
                <c:pt idx="0">
                  <c:v>Modulars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Auswertung'!$O$26:$O$35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6-4CFF-947C-485FED96D817}"/>
            </c:ext>
          </c:extLst>
        </c:ser>
        <c:ser>
          <c:idx val="1"/>
          <c:order val="1"/>
          <c:tx>
            <c:strRef>
              <c:f>'Modulars Extra Auswertung'!$P$25</c:f>
              <c:strCache>
                <c:ptCount val="1"/>
                <c:pt idx="0">
                  <c:v>Modular Plus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Auswertung'!$P$26:$P$35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76-4CFF-947C-485FED96D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2621744"/>
        <c:axId val="1372622224"/>
      </c:barChart>
      <c:catAx>
        <c:axId val="137262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72622224"/>
        <c:crosses val="autoZero"/>
        <c:auto val="1"/>
        <c:lblAlgn val="ctr"/>
        <c:lblOffset val="100"/>
        <c:noMultiLvlLbl val="0"/>
      </c:catAx>
      <c:valAx>
        <c:axId val="137262222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7262174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Anzahl an Sets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'Modulars Extra Auswertung'!$O$25</c:f>
              <c:strCache>
                <c:ptCount val="1"/>
                <c:pt idx="0">
                  <c:v>Modulars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Auswertung'!$O$26:$O$35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6-4CFF-947C-485FED96D817}"/>
            </c:ext>
          </c:extLst>
        </c:ser>
        <c:ser>
          <c:idx val="1"/>
          <c:order val="1"/>
          <c:tx>
            <c:strRef>
              <c:f>'Modulars Extra Auswertung'!$P$25</c:f>
              <c:strCache>
                <c:ptCount val="1"/>
                <c:pt idx="0">
                  <c:v>Modular Plus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Auswertung'!$P$26:$P$35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76-4CFF-947C-485FED96D817}"/>
            </c:ext>
          </c:extLst>
        </c:ser>
        <c:ser>
          <c:idx val="2"/>
          <c:order val="2"/>
          <c:tx>
            <c:strRef>
              <c:f>'Modulars Extra Auswertung'!$Q$25</c:f>
              <c:strCache>
                <c:ptCount val="1"/>
                <c:pt idx="0">
                  <c:v>Ninjago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'Modulars Extra Auswertung'!$M$26:$M$35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'Modulars Extra Auswertung'!$Q$26:$Q$35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4E-4B07-A630-0C2875EF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2621744"/>
        <c:axId val="1372622224"/>
      </c:barChart>
      <c:catAx>
        <c:axId val="137262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72622224"/>
        <c:crosses val="autoZero"/>
        <c:auto val="1"/>
        <c:lblAlgn val="ctr"/>
        <c:lblOffset val="100"/>
        <c:noMultiLvlLbl val="0"/>
      </c:catAx>
      <c:valAx>
        <c:axId val="137262222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7262174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_xlchart.v2.2</cx:f>
      </cx:strDim>
      <cx:numDim type="val">
        <cx:f>_xlchart.v2.3</cx:f>
      </cx:numDim>
    </cx:data>
  </cx:chartData>
  <cx:chart>
    <cx:title pos="t" align="ctr" overlay="0">
      <cx:tx>
        <cx:txData>
          <cx:v>Anzahl Teile pro Set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1400" b="0" i="0" u="none" strike="noStrike" baseline="0">
              <a:solidFill>
                <a:schemeClr val="bg1"/>
              </a:solidFill>
              <a:latin typeface="Calibri" panose="020F0502020204030204"/>
            </a:rPr>
            <a:t>Anzahl Teile pro Set</a:t>
          </a:r>
        </a:p>
      </cx:txPr>
    </cx:title>
    <cx:plotArea>
      <cx:plotAreaRegion>
        <cx:series layoutId="funnel" uniqueId="{5FE364BB-D62C-4C55-B142-426966BE75AA}">
          <cx:dataLabels>
            <cx:visibility seriesName="0" categoryName="0" value="1"/>
          </cx:dataLabels>
          <cx:dataId val="0"/>
        </cx:series>
      </cx:plotAreaRegion>
      <cx:axis id="0">
        <cx:catScaling gapWidth="0.5"/>
        <cx:tickLabels/>
      </cx:axis>
    </cx:plotArea>
    <cx:legend pos="t" align="ctr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title pos="t" align="ctr" overlay="0">
      <cx:tx>
        <cx:txData>
          <cx:v>Anzahl an Minifiguren pro Modular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solidFill>
                <a:schemeClr val="bg1"/>
              </a:solidFill>
            </a:defRPr>
          </a:pPr>
          <a:r>
            <a:rPr lang="de-DE" sz="1400" b="0" i="0" u="none" strike="noStrike" baseline="0">
              <a:solidFill>
                <a:schemeClr val="bg1"/>
              </a:solidFill>
              <a:latin typeface="Calibri" panose="020F0502020204030204"/>
            </a:rPr>
            <a:t>Anzahl an Minifiguren pro Modular</a:t>
          </a:r>
        </a:p>
      </cx:txPr>
    </cx:title>
    <cx:plotArea>
      <cx:plotAreaRegion>
        <cx:series layoutId="funnel" uniqueId="{5B3A4BC3-BF1E-4E22-A4C5-7D969D754893}">
          <cx:dataLabels>
            <cx:visibility seriesName="0" categoryName="0" value="1"/>
          </cx:dataLabels>
          <cx:dataId val="0"/>
        </cx:series>
      </cx:plotAreaRegion>
      <cx:axis id="0">
        <cx:catScaling gapWidth="0.5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27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27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27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27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microsoft.com/office/2014/relationships/chartEx" Target="../charts/chartEx1.xml"/><Relationship Id="rId7" Type="http://schemas.openxmlformats.org/officeDocument/2006/relationships/chart" Target="../charts/chart5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microsoft.com/office/2014/relationships/chartEx" Target="../charts/chartEx2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13</xdr:row>
      <xdr:rowOff>119062</xdr:rowOff>
    </xdr:from>
    <xdr:to>
      <xdr:col>5</xdr:col>
      <xdr:colOff>571500</xdr:colOff>
      <xdr:row>28</xdr:row>
      <xdr:rowOff>4762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6AF04F56-0529-9826-62D8-538BD835F9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147637</xdr:colOff>
      <xdr:row>13</xdr:row>
      <xdr:rowOff>109537</xdr:rowOff>
    </xdr:from>
    <xdr:to>
      <xdr:col>12</xdr:col>
      <xdr:colOff>147637</xdr:colOff>
      <xdr:row>27</xdr:row>
      <xdr:rowOff>185737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ACB70EF2-97F0-C51B-FD9F-9586E43719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</xdr:colOff>
      <xdr:row>29</xdr:row>
      <xdr:rowOff>109535</xdr:rowOff>
    </xdr:from>
    <xdr:to>
      <xdr:col>6</xdr:col>
      <xdr:colOff>533400</xdr:colOff>
      <xdr:row>47</xdr:row>
      <xdr:rowOff>47624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8" name="Diagramm 7">
              <a:extLst>
                <a:ext uri="{FF2B5EF4-FFF2-40B4-BE49-F238E27FC236}">
                  <a16:creationId xmlns:a16="http://schemas.microsoft.com/office/drawing/2014/main" id="{1BAE9B8C-F471-B84F-6AB5-F741BC9F4C5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8124" y="5362572"/>
              <a:ext cx="5305426" cy="319087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  <xdr:twoCellAnchor>
    <xdr:from>
      <xdr:col>6</xdr:col>
      <xdr:colOff>661986</xdr:colOff>
      <xdr:row>29</xdr:row>
      <xdr:rowOff>147636</xdr:rowOff>
    </xdr:from>
    <xdr:to>
      <xdr:col>13</xdr:col>
      <xdr:colOff>361949</xdr:colOff>
      <xdr:row>47</xdr:row>
      <xdr:rowOff>47625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81DDFE82-46F7-C984-C84D-BD53158AA1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233361</xdr:colOff>
      <xdr:row>47</xdr:row>
      <xdr:rowOff>90486</xdr:rowOff>
    </xdr:from>
    <xdr:to>
      <xdr:col>6</xdr:col>
      <xdr:colOff>542925</xdr:colOff>
      <xdr:row>63</xdr:row>
      <xdr:rowOff>95249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10" name="Diagramm 9">
              <a:extLst>
                <a:ext uri="{FF2B5EF4-FFF2-40B4-BE49-F238E27FC236}">
                  <a16:creationId xmlns:a16="http://schemas.microsoft.com/office/drawing/2014/main" id="{41D63357-52F9-89D4-043A-C977132E69C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8123" y="8601073"/>
              <a:ext cx="5314952" cy="28956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  <xdr:twoCellAnchor>
    <xdr:from>
      <xdr:col>7</xdr:col>
      <xdr:colOff>33336</xdr:colOff>
      <xdr:row>48</xdr:row>
      <xdr:rowOff>23811</xdr:rowOff>
    </xdr:from>
    <xdr:to>
      <xdr:col>15</xdr:col>
      <xdr:colOff>419099</xdr:colOff>
      <xdr:row>68</xdr:row>
      <xdr:rowOff>123824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9407B105-C7AF-9E21-8709-F3ED96603A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347662</xdr:colOff>
      <xdr:row>10</xdr:row>
      <xdr:rowOff>142875</xdr:rowOff>
    </xdr:from>
    <xdr:to>
      <xdr:col>19</xdr:col>
      <xdr:colOff>381000</xdr:colOff>
      <xdr:row>28</xdr:row>
      <xdr:rowOff>61912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7BDD8B3A-C16F-0225-77FD-0D5413A82D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609600</xdr:colOff>
      <xdr:row>30</xdr:row>
      <xdr:rowOff>19050</xdr:rowOff>
    </xdr:from>
    <xdr:to>
      <xdr:col>20</xdr:col>
      <xdr:colOff>385763</xdr:colOff>
      <xdr:row>47</xdr:row>
      <xdr:rowOff>109539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5DA88FC2-58E9-4A4F-B6FA-C63E33DBFF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896471</xdr:colOff>
      <xdr:row>25</xdr:row>
      <xdr:rowOff>146796</xdr:rowOff>
    </xdr:from>
    <xdr:to>
      <xdr:col>6</xdr:col>
      <xdr:colOff>549089</xdr:colOff>
      <xdr:row>40</xdr:row>
      <xdr:rowOff>32496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14EA1BFB-6A56-C153-AA36-12957C77A9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952500</xdr:colOff>
      <xdr:row>40</xdr:row>
      <xdr:rowOff>169209</xdr:rowOff>
    </xdr:from>
    <xdr:to>
      <xdr:col>6</xdr:col>
      <xdr:colOff>605118</xdr:colOff>
      <xdr:row>55</xdr:row>
      <xdr:rowOff>54909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BF05C8AB-E2AB-7BB2-73C2-FB4C3BE62E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930089</xdr:colOff>
      <xdr:row>56</xdr:row>
      <xdr:rowOff>1120</xdr:rowOff>
    </xdr:from>
    <xdr:to>
      <xdr:col>6</xdr:col>
      <xdr:colOff>582707</xdr:colOff>
      <xdr:row>70</xdr:row>
      <xdr:rowOff>77320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98EE7D28-6239-1998-C0E2-F27412582F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997324</xdr:colOff>
      <xdr:row>71</xdr:row>
      <xdr:rowOff>79561</xdr:rowOff>
    </xdr:from>
    <xdr:to>
      <xdr:col>6</xdr:col>
      <xdr:colOff>649942</xdr:colOff>
      <xdr:row>85</xdr:row>
      <xdr:rowOff>155761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9AD74CCF-D0E0-F57E-A509-CA113D4D7D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207308</xdr:colOff>
      <xdr:row>40</xdr:row>
      <xdr:rowOff>57148</xdr:rowOff>
    </xdr:from>
    <xdr:to>
      <xdr:col>17</xdr:col>
      <xdr:colOff>112059</xdr:colOff>
      <xdr:row>61</xdr:row>
      <xdr:rowOff>179293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13DF4653-12F2-CDF8-5817-441678FE10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134470</xdr:colOff>
      <xdr:row>63</xdr:row>
      <xdr:rowOff>34737</xdr:rowOff>
    </xdr:from>
    <xdr:to>
      <xdr:col>17</xdr:col>
      <xdr:colOff>123264</xdr:colOff>
      <xdr:row>83</xdr:row>
      <xdr:rowOff>123265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19BE7E23-EF65-5E82-5D31-9EC9042E24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FAC2C9-76B3-476F-9E81-8AC78A716636}" name="Tabelle1" displayName="Tabelle1" ref="A1:I12" totalsRowShown="0" dataDxfId="20">
  <autoFilter ref="A1:I12" xr:uid="{ECFAC2C9-76B3-476F-9E81-8AC78A716636}"/>
  <sortState xmlns:xlrd2="http://schemas.microsoft.com/office/spreadsheetml/2017/richdata2" ref="A2:I11">
    <sortCondition ref="A1:A11"/>
  </sortState>
  <tableColumns count="9">
    <tableColumn id="1" xr3:uid="{81AE4372-5196-4A03-A145-9A618B4559BA}" name="Jahr" dataDxfId="19"/>
    <tableColumn id="2" xr3:uid="{AD69BB0B-5E9A-49CE-B8FE-F17111A745C1}" name="Set" dataDxfId="18"/>
    <tableColumn id="3" xr3:uid="{11A009FB-FEA3-4854-8BEF-1E8C42655992}" name="Name" dataDxfId="17"/>
    <tableColumn id="9" xr3:uid="{AD32E26C-DFB8-45A0-B5EF-0C84E1A30CA5}" name="Spalte1" dataDxfId="16">
      <calculatedColumnFormula>CONCATENATE(Tabelle1[[#This Row],[Set]]," ",Tabelle1[[#This Row],[Name]])</calculatedColumnFormula>
    </tableColumn>
    <tableColumn id="4" xr3:uid="{9DF0B867-8042-4C38-894A-0BA760F0DC5A}" name="UVP" dataDxfId="15"/>
    <tableColumn id="5" xr3:uid="{295A0F71-4B53-4CF3-AD59-ED4F2D61EE28}" name="UVP neu" dataDxfId="14"/>
    <tableColumn id="6" xr3:uid="{74258D4E-6AD7-4F92-8DAB-EA655681D28A}" name="Teile" dataDxfId="13"/>
    <tableColumn id="7" xr3:uid="{BD6661F4-B609-41E3-B04F-E1C56C7AA59F}" name="C/Teil" dataDxfId="12"/>
    <tableColumn id="8" xr3:uid="{0CEFCBF2-9C9B-42F5-B4CA-0025EA4B8349}" name="Figuren" dataDxfId="11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6C97149-597E-4D7E-B7A3-8BB5BE43B94D}" name="Tabelle13" displayName="Tabelle13" ref="A1:J23" totalsRowShown="0" dataDxfId="10">
  <autoFilter ref="A1:J23" xr:uid="{ECFAC2C9-76B3-476F-9E81-8AC78A716636}"/>
  <sortState xmlns:xlrd2="http://schemas.microsoft.com/office/spreadsheetml/2017/richdata2" ref="A2:J23">
    <sortCondition ref="A1:A23"/>
  </sortState>
  <tableColumns count="10">
    <tableColumn id="1" xr3:uid="{3831D6DC-1A92-4322-8E3C-10A8BFECD8E9}" name="Jahr" dataDxfId="9"/>
    <tableColumn id="2" xr3:uid="{C3C33BCF-4664-4A53-9C2B-91D3220735F4}" name="Set" dataDxfId="8"/>
    <tableColumn id="3" xr3:uid="{4C99A53F-6D11-42DC-A3A1-043CEC08C32F}" name="Name" dataDxfId="7"/>
    <tableColumn id="9" xr3:uid="{34F05E51-E54B-4282-895D-A9EBFAD7DF98}" name="Spalte1" dataDxfId="6">
      <calculatedColumnFormula>CONCATENATE(Tabelle13[[#This Row],[Set]]," ",Tabelle13[[#This Row],[Name]])</calculatedColumnFormula>
    </tableColumn>
    <tableColumn id="4" xr3:uid="{C14E25D2-5B88-43C0-8914-2DC2F9AC275A}" name="UVP" dataDxfId="5"/>
    <tableColumn id="5" xr3:uid="{44361C17-66B3-40B3-80ED-0B862B41A04D}" name="UVP neu" dataDxfId="4"/>
    <tableColumn id="6" xr3:uid="{916964AA-671E-4B72-BFEF-CB7944A28B77}" name="Teile" dataDxfId="3"/>
    <tableColumn id="7" xr3:uid="{53F9CE97-756E-4A9A-9DF5-240015398BAD}" name="C/Teil" dataDxfId="2"/>
    <tableColumn id="8" xr3:uid="{3609FAE8-3F51-459A-9680-3EF36C90A169}" name="Figuren" dataDxfId="1"/>
    <tableColumn id="10" xr3:uid="{99760056-F360-4C7B-8151-74BB8756520E}" name="Typ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F8190-E271-4844-BA38-4ADA2C1E1C9C}">
  <dimension ref="A1:I12"/>
  <sheetViews>
    <sheetView tabSelected="1" workbookViewId="0">
      <selection activeCell="L7" sqref="L7"/>
    </sheetView>
  </sheetViews>
  <sheetFormatPr baseColWidth="10" defaultRowHeight="14.25" x14ac:dyDescent="0.45"/>
  <cols>
    <col min="1" max="1" width="16.73046875" customWidth="1"/>
    <col min="8" max="8" width="12.59765625" bestFit="1" customWidth="1"/>
  </cols>
  <sheetData>
    <row r="1" spans="1:9" x14ac:dyDescent="0.45">
      <c r="A1" t="s">
        <v>12</v>
      </c>
      <c r="B1" t="s">
        <v>13</v>
      </c>
      <c r="C1" t="s">
        <v>0</v>
      </c>
      <c r="D1" t="s">
        <v>18</v>
      </c>
      <c r="E1" t="s">
        <v>14</v>
      </c>
      <c r="F1" t="s">
        <v>15</v>
      </c>
      <c r="G1" t="s">
        <v>1</v>
      </c>
      <c r="H1" t="s">
        <v>16</v>
      </c>
      <c r="I1" t="s">
        <v>17</v>
      </c>
    </row>
    <row r="2" spans="1:9" x14ac:dyDescent="0.45">
      <c r="A2" s="1">
        <v>2014</v>
      </c>
      <c r="B2" s="1">
        <v>10243</v>
      </c>
      <c r="C2" s="1" t="s">
        <v>11</v>
      </c>
      <c r="D2" s="1" t="str">
        <f>CONCATENATE(Tabelle1[[#This Row],[Set]]," ",Tabelle1[[#This Row],[Name]])</f>
        <v>10243 Pariser Rest</v>
      </c>
      <c r="E2" s="1">
        <v>149.99</v>
      </c>
      <c r="F2" s="1">
        <v>149.99</v>
      </c>
      <c r="G2" s="1">
        <v>2469</v>
      </c>
      <c r="H2" s="1">
        <v>6.07</v>
      </c>
      <c r="I2" s="1">
        <v>5</v>
      </c>
    </row>
    <row r="3" spans="1:9" x14ac:dyDescent="0.45">
      <c r="A3" s="1">
        <v>2015</v>
      </c>
      <c r="B3" s="1">
        <v>10246</v>
      </c>
      <c r="C3" s="1" t="s">
        <v>10</v>
      </c>
      <c r="D3" s="1" t="str">
        <f>CONCATENATE(Tabelle1[[#This Row],[Set]]," ",Tabelle1[[#This Row],[Name]])</f>
        <v>10246 Detektivbüro</v>
      </c>
      <c r="E3" s="1">
        <v>149.99</v>
      </c>
      <c r="F3" s="1">
        <v>149.99</v>
      </c>
      <c r="G3" s="1">
        <v>2262</v>
      </c>
      <c r="H3" s="1">
        <v>6.63</v>
      </c>
      <c r="I3" s="1">
        <v>6</v>
      </c>
    </row>
    <row r="4" spans="1:9" x14ac:dyDescent="0.45">
      <c r="A4" s="1">
        <v>2016</v>
      </c>
      <c r="B4" s="1">
        <v>10251</v>
      </c>
      <c r="C4" s="1" t="s">
        <v>9</v>
      </c>
      <c r="D4" s="1" t="str">
        <f>CONCATENATE(Tabelle1[[#This Row],[Set]]," ",Tabelle1[[#This Row],[Name]])</f>
        <v>10251 Steine-Bank</v>
      </c>
      <c r="E4" s="1">
        <v>149.99</v>
      </c>
      <c r="F4" s="1">
        <v>149.99</v>
      </c>
      <c r="G4" s="1">
        <v>2382</v>
      </c>
      <c r="H4" s="1">
        <v>6.3</v>
      </c>
      <c r="I4" s="1">
        <v>5</v>
      </c>
    </row>
    <row r="5" spans="1:9" x14ac:dyDescent="0.45">
      <c r="A5" s="1">
        <v>2017</v>
      </c>
      <c r="B5" s="1">
        <v>10255</v>
      </c>
      <c r="C5" s="1" t="s">
        <v>8</v>
      </c>
      <c r="D5" s="1" t="str">
        <f>CONCATENATE(Tabelle1[[#This Row],[Set]]," ",Tabelle1[[#This Row],[Name]])</f>
        <v>10255 Stadtleben</v>
      </c>
      <c r="E5" s="1">
        <v>229.99</v>
      </c>
      <c r="F5">
        <v>299.99</v>
      </c>
      <c r="G5" s="1">
        <v>4002</v>
      </c>
      <c r="H5" s="1">
        <v>7.5</v>
      </c>
      <c r="I5" s="1">
        <v>9</v>
      </c>
    </row>
    <row r="6" spans="1:9" x14ac:dyDescent="0.45">
      <c r="A6" s="1">
        <v>2018</v>
      </c>
      <c r="B6" s="1">
        <v>10260</v>
      </c>
      <c r="C6" s="1" t="s">
        <v>7</v>
      </c>
      <c r="D6" s="1" t="str">
        <f>CONCATENATE(Tabelle1[[#This Row],[Set]]," ",Tabelle1[[#This Row],[Name]])</f>
        <v>10260 Diner</v>
      </c>
      <c r="E6" s="1">
        <v>149.99</v>
      </c>
      <c r="F6" s="1">
        <v>149.99</v>
      </c>
      <c r="G6" s="1">
        <v>2480</v>
      </c>
      <c r="H6" s="1">
        <v>6.05</v>
      </c>
      <c r="I6" s="1">
        <v>6</v>
      </c>
    </row>
    <row r="7" spans="1:9" x14ac:dyDescent="0.45">
      <c r="A7" s="1">
        <v>2019</v>
      </c>
      <c r="B7" s="1">
        <v>10264</v>
      </c>
      <c r="C7" s="1" t="s">
        <v>6</v>
      </c>
      <c r="D7" s="1" t="str">
        <f>CONCATENATE(Tabelle1[[#This Row],[Set]]," ",Tabelle1[[#This Row],[Name]])</f>
        <v>10264 Eckgarage</v>
      </c>
      <c r="E7" s="1">
        <v>179.99</v>
      </c>
      <c r="F7" s="1">
        <v>179.99</v>
      </c>
      <c r="G7" s="1">
        <v>2569</v>
      </c>
      <c r="H7" s="1">
        <v>7.01</v>
      </c>
      <c r="I7" s="1">
        <v>6</v>
      </c>
    </row>
    <row r="8" spans="1:9" x14ac:dyDescent="0.45">
      <c r="A8" s="1">
        <v>2020</v>
      </c>
      <c r="B8" s="1">
        <v>10270</v>
      </c>
      <c r="C8" s="1" t="s">
        <v>5</v>
      </c>
      <c r="D8" s="1" t="str">
        <f>CONCATENATE(Tabelle1[[#This Row],[Set]]," ",Tabelle1[[#This Row],[Name]])</f>
        <v>10270 Buchhandlung</v>
      </c>
      <c r="E8" s="1">
        <v>159.99</v>
      </c>
      <c r="F8">
        <v>199.99</v>
      </c>
      <c r="G8" s="1">
        <v>2504</v>
      </c>
      <c r="H8" s="1">
        <v>7.99</v>
      </c>
      <c r="I8" s="1">
        <v>5</v>
      </c>
    </row>
    <row r="9" spans="1:9" x14ac:dyDescent="0.45">
      <c r="A9" s="1">
        <v>2021</v>
      </c>
      <c r="B9" s="1">
        <v>10278</v>
      </c>
      <c r="C9" s="1" t="s">
        <v>4</v>
      </c>
      <c r="D9" s="1" t="str">
        <f>CONCATENATE(Tabelle1[[#This Row],[Set]]," ",Tabelle1[[#This Row],[Name]])</f>
        <v>10278 Polizeistation</v>
      </c>
      <c r="E9" s="1">
        <v>179.99</v>
      </c>
      <c r="F9">
        <v>199.99</v>
      </c>
      <c r="G9" s="1">
        <v>2923</v>
      </c>
      <c r="H9" s="1">
        <v>6.84</v>
      </c>
      <c r="I9" s="1">
        <v>5</v>
      </c>
    </row>
    <row r="10" spans="1:9" x14ac:dyDescent="0.45">
      <c r="A10" s="1">
        <v>2022</v>
      </c>
      <c r="B10" s="1">
        <v>10297</v>
      </c>
      <c r="C10" s="1" t="s">
        <v>3</v>
      </c>
      <c r="D10" s="1" t="str">
        <f>CONCATENATE(Tabelle1[[#This Row],[Set]]," ",Tabelle1[[#This Row],[Name]])</f>
        <v>10297 Boutique Hotel</v>
      </c>
      <c r="E10" s="1">
        <v>229.99</v>
      </c>
      <c r="F10" s="1">
        <v>229.99</v>
      </c>
      <c r="G10" s="1">
        <v>3066</v>
      </c>
      <c r="H10" s="1">
        <v>7.5</v>
      </c>
      <c r="I10" s="1">
        <v>7</v>
      </c>
    </row>
    <row r="11" spans="1:9" x14ac:dyDescent="0.45">
      <c r="A11" s="1">
        <v>2023</v>
      </c>
      <c r="B11" s="1">
        <v>10312</v>
      </c>
      <c r="C11" s="1" t="s">
        <v>2</v>
      </c>
      <c r="D11" s="1" t="str">
        <f>CONCATENATE(Tabelle1[[#This Row],[Set]]," ",Tabelle1[[#This Row],[Name]])</f>
        <v>10312 Jazzclub</v>
      </c>
      <c r="E11" s="1">
        <v>229.99</v>
      </c>
      <c r="F11" s="1">
        <v>229.99</v>
      </c>
      <c r="G11" s="1">
        <v>2899</v>
      </c>
      <c r="H11" s="1">
        <v>7.93</v>
      </c>
      <c r="I11" s="1">
        <v>7</v>
      </c>
    </row>
    <row r="12" spans="1:9" x14ac:dyDescent="0.45">
      <c r="A12" s="1"/>
      <c r="B12" s="1"/>
      <c r="C12" s="1"/>
      <c r="D12" s="1"/>
      <c r="E12" s="1"/>
      <c r="F12" s="1"/>
      <c r="G12" s="1"/>
      <c r="H12" s="2"/>
      <c r="I12" s="1"/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5B4D7-B430-4E8F-980D-0ED7A685C643}">
  <dimension ref="A1:W36"/>
  <sheetViews>
    <sheetView topLeftCell="B1" zoomScale="85" zoomScaleNormal="85" workbookViewId="0">
      <selection activeCell="K10" sqref="K10"/>
    </sheetView>
  </sheetViews>
  <sheetFormatPr baseColWidth="10" defaultRowHeight="14.25" x14ac:dyDescent="0.45"/>
  <cols>
    <col min="1" max="1" width="16.73046875" customWidth="1"/>
    <col min="8" max="8" width="12.59765625" bestFit="1" customWidth="1"/>
    <col min="16" max="16" width="15" customWidth="1"/>
  </cols>
  <sheetData>
    <row r="1" spans="1:10" x14ac:dyDescent="0.45">
      <c r="A1" t="s">
        <v>12</v>
      </c>
      <c r="B1" t="s">
        <v>13</v>
      </c>
      <c r="C1" t="s">
        <v>0</v>
      </c>
      <c r="D1" t="s">
        <v>18</v>
      </c>
      <c r="E1" t="s">
        <v>14</v>
      </c>
      <c r="F1" t="s">
        <v>15</v>
      </c>
      <c r="G1" t="s">
        <v>1</v>
      </c>
      <c r="H1" t="s">
        <v>16</v>
      </c>
      <c r="I1" t="s">
        <v>17</v>
      </c>
      <c r="J1" t="s">
        <v>31</v>
      </c>
    </row>
    <row r="2" spans="1:10" x14ac:dyDescent="0.45">
      <c r="A2" s="1">
        <v>2014</v>
      </c>
      <c r="B2" s="1">
        <v>10243</v>
      </c>
      <c r="C2" s="1" t="s">
        <v>11</v>
      </c>
      <c r="D2" s="1" t="str">
        <f>CONCATENATE(Tabelle13[[#This Row],[Set]]," ",Tabelle13[[#This Row],[Name]])</f>
        <v>10243 Pariser Rest</v>
      </c>
      <c r="E2" s="1">
        <v>149.99</v>
      </c>
      <c r="F2" s="1">
        <v>149.99</v>
      </c>
      <c r="G2" s="1">
        <v>2469</v>
      </c>
      <c r="H2" s="1">
        <v>6.07</v>
      </c>
      <c r="I2" s="1">
        <v>5</v>
      </c>
      <c r="J2" s="1" t="s">
        <v>32</v>
      </c>
    </row>
    <row r="3" spans="1:10" x14ac:dyDescent="0.45">
      <c r="A3" s="1">
        <v>2014</v>
      </c>
      <c r="B3" s="1">
        <v>71006</v>
      </c>
      <c r="C3" s="1" t="s">
        <v>24</v>
      </c>
      <c r="D3" s="1" t="s">
        <v>24</v>
      </c>
      <c r="E3" s="1">
        <v>199.99</v>
      </c>
      <c r="F3" s="1">
        <v>199.99</v>
      </c>
      <c r="G3" s="1">
        <v>2523</v>
      </c>
      <c r="H3" s="1">
        <v>7.93</v>
      </c>
      <c r="I3" s="1">
        <v>5</v>
      </c>
      <c r="J3" s="1" t="s">
        <v>33</v>
      </c>
    </row>
    <row r="4" spans="1:10" x14ac:dyDescent="0.45">
      <c r="A4" s="1">
        <v>2015</v>
      </c>
      <c r="B4" s="1">
        <v>10246</v>
      </c>
      <c r="C4" s="1" t="s">
        <v>10</v>
      </c>
      <c r="D4" s="1" t="str">
        <f>CONCATENATE(Tabelle13[[#This Row],[Set]]," ",Tabelle13[[#This Row],[Name]])</f>
        <v>10246 Detektivbüro</v>
      </c>
      <c r="E4" s="1">
        <v>149.99</v>
      </c>
      <c r="F4" s="1">
        <v>149.99</v>
      </c>
      <c r="G4" s="1">
        <v>2262</v>
      </c>
      <c r="H4" s="1">
        <v>6.63</v>
      </c>
      <c r="I4" s="1">
        <v>6</v>
      </c>
      <c r="J4" s="1" t="s">
        <v>32</v>
      </c>
    </row>
    <row r="5" spans="1:10" x14ac:dyDescent="0.45">
      <c r="A5" s="1">
        <v>2015</v>
      </c>
      <c r="B5" s="1">
        <v>71016</v>
      </c>
      <c r="C5" s="1" t="s">
        <v>25</v>
      </c>
      <c r="D5" s="1" t="s">
        <v>25</v>
      </c>
      <c r="E5" s="1">
        <v>199.99</v>
      </c>
      <c r="F5" s="1">
        <v>199.99</v>
      </c>
      <c r="G5" s="1">
        <v>2179</v>
      </c>
      <c r="H5" s="1">
        <v>9.18</v>
      </c>
      <c r="I5" s="1">
        <v>6</v>
      </c>
      <c r="J5" s="1" t="s">
        <v>33</v>
      </c>
    </row>
    <row r="6" spans="1:10" x14ac:dyDescent="0.45">
      <c r="A6" s="1">
        <v>2016</v>
      </c>
      <c r="B6" s="1">
        <v>10251</v>
      </c>
      <c r="C6" s="1" t="s">
        <v>9</v>
      </c>
      <c r="D6" s="1" t="str">
        <f>CONCATENATE(Tabelle13[[#This Row],[Set]]," ",Tabelle13[[#This Row],[Name]])</f>
        <v>10251 Steine-Bank</v>
      </c>
      <c r="E6" s="1">
        <v>149.99</v>
      </c>
      <c r="F6" s="1">
        <v>149.99</v>
      </c>
      <c r="G6" s="1">
        <v>2382</v>
      </c>
      <c r="H6" s="1">
        <v>6.3</v>
      </c>
      <c r="I6" s="1">
        <v>5</v>
      </c>
      <c r="J6" s="1" t="s">
        <v>32</v>
      </c>
    </row>
    <row r="7" spans="1:10" x14ac:dyDescent="0.45">
      <c r="A7">
        <v>2016</v>
      </c>
      <c r="B7">
        <v>75827</v>
      </c>
      <c r="C7" t="s">
        <v>22</v>
      </c>
      <c r="D7" t="s">
        <v>22</v>
      </c>
      <c r="E7">
        <v>349.99</v>
      </c>
      <c r="F7">
        <v>349.99</v>
      </c>
      <c r="G7">
        <v>4634</v>
      </c>
      <c r="H7">
        <v>7.55</v>
      </c>
      <c r="I7">
        <v>9</v>
      </c>
      <c r="J7" s="1" t="s">
        <v>35</v>
      </c>
    </row>
    <row r="8" spans="1:10" x14ac:dyDescent="0.45">
      <c r="A8" s="1">
        <v>2017</v>
      </c>
      <c r="B8" s="1">
        <v>10255</v>
      </c>
      <c r="C8" s="1" t="s">
        <v>8</v>
      </c>
      <c r="D8" s="1" t="str">
        <f>CONCATENATE(Tabelle13[[#This Row],[Set]]," ",Tabelle13[[#This Row],[Name]])</f>
        <v>10255 Stadtleben</v>
      </c>
      <c r="E8" s="1">
        <v>229.99</v>
      </c>
      <c r="F8">
        <v>299.99</v>
      </c>
      <c r="G8" s="1">
        <v>4002</v>
      </c>
      <c r="H8" s="1">
        <v>7.5</v>
      </c>
      <c r="I8" s="1">
        <v>9</v>
      </c>
      <c r="J8" s="1" t="s">
        <v>32</v>
      </c>
    </row>
    <row r="9" spans="1:10" x14ac:dyDescent="0.45">
      <c r="A9" s="1">
        <v>2017</v>
      </c>
      <c r="B9" s="1"/>
      <c r="C9" s="1" t="s">
        <v>29</v>
      </c>
      <c r="D9" s="1" t="s">
        <v>29</v>
      </c>
      <c r="E9" s="1">
        <v>299.99</v>
      </c>
      <c r="F9" s="1">
        <v>299.99</v>
      </c>
      <c r="G9" s="1">
        <v>4867</v>
      </c>
      <c r="H9" s="1">
        <v>6.16</v>
      </c>
      <c r="I9" s="1">
        <v>16</v>
      </c>
      <c r="J9" s="1" t="s">
        <v>34</v>
      </c>
    </row>
    <row r="10" spans="1:10" x14ac:dyDescent="0.45">
      <c r="A10" s="1">
        <v>2018</v>
      </c>
      <c r="B10" s="1">
        <v>10260</v>
      </c>
      <c r="C10" s="1" t="s">
        <v>7</v>
      </c>
      <c r="D10" s="1" t="str">
        <f>CONCATENATE(Tabelle13[[#This Row],[Set]]," ",Tabelle13[[#This Row],[Name]])</f>
        <v>10260 Diner</v>
      </c>
      <c r="E10" s="1">
        <v>149.99</v>
      </c>
      <c r="F10" s="1">
        <v>149.99</v>
      </c>
      <c r="G10" s="1">
        <v>2480</v>
      </c>
      <c r="H10" s="1">
        <v>6.05</v>
      </c>
      <c r="I10" s="1">
        <v>6</v>
      </c>
      <c r="J10" s="1" t="s">
        <v>32</v>
      </c>
    </row>
    <row r="11" spans="1:10" x14ac:dyDescent="0.45">
      <c r="A11" s="1">
        <v>2018</v>
      </c>
      <c r="B11" s="1"/>
      <c r="C11" s="1" t="s">
        <v>28</v>
      </c>
      <c r="D11" s="1" t="s">
        <v>28</v>
      </c>
      <c r="E11" s="1">
        <v>229.99</v>
      </c>
      <c r="F11" s="1">
        <v>229.99</v>
      </c>
      <c r="G11" s="1">
        <v>3553</v>
      </c>
      <c r="H11" s="1">
        <v>6.47</v>
      </c>
      <c r="I11" s="1">
        <v>13</v>
      </c>
      <c r="J11" s="1" t="s">
        <v>34</v>
      </c>
    </row>
    <row r="12" spans="1:10" x14ac:dyDescent="0.45">
      <c r="A12" s="1">
        <v>2019</v>
      </c>
      <c r="B12" s="1">
        <v>10264</v>
      </c>
      <c r="C12" s="1" t="s">
        <v>6</v>
      </c>
      <c r="D12" s="1" t="str">
        <f>CONCATENATE(Tabelle13[[#This Row],[Set]]," ",Tabelle13[[#This Row],[Name]])</f>
        <v>10264 Eckgarage</v>
      </c>
      <c r="E12" s="1">
        <v>179.99</v>
      </c>
      <c r="F12" s="1">
        <v>179.99</v>
      </c>
      <c r="G12" s="1">
        <v>2569</v>
      </c>
      <c r="H12" s="1">
        <v>7.01</v>
      </c>
      <c r="I12" s="1">
        <v>6</v>
      </c>
      <c r="J12" s="1" t="s">
        <v>32</v>
      </c>
    </row>
    <row r="13" spans="1:10" x14ac:dyDescent="0.45">
      <c r="A13" s="1">
        <v>2020</v>
      </c>
      <c r="B13" s="1">
        <v>10270</v>
      </c>
      <c r="C13" s="1" t="s">
        <v>5</v>
      </c>
      <c r="D13" s="1" t="str">
        <f>CONCATENATE(Tabelle13[[#This Row],[Set]]," ",Tabelle13[[#This Row],[Name]])</f>
        <v>10270 Buchhandlung</v>
      </c>
      <c r="E13" s="1">
        <v>159.99</v>
      </c>
      <c r="F13">
        <v>199.99</v>
      </c>
      <c r="G13" s="1">
        <v>2504</v>
      </c>
      <c r="H13" s="1">
        <v>7.99</v>
      </c>
      <c r="I13" s="1">
        <v>5</v>
      </c>
      <c r="J13" s="1" t="s">
        <v>32</v>
      </c>
    </row>
    <row r="14" spans="1:10" x14ac:dyDescent="0.45">
      <c r="A14" s="1">
        <v>2020</v>
      </c>
      <c r="B14" s="1">
        <v>10273</v>
      </c>
      <c r="C14" s="1" t="s">
        <v>30</v>
      </c>
      <c r="D14" s="1" t="s">
        <v>30</v>
      </c>
      <c r="E14" s="1">
        <v>299.99</v>
      </c>
      <c r="F14" s="1">
        <v>299.99</v>
      </c>
      <c r="G14" s="1">
        <v>3231</v>
      </c>
      <c r="H14" s="1">
        <v>9.2799999999999994</v>
      </c>
      <c r="I14" s="1">
        <v>10</v>
      </c>
      <c r="J14" s="1" t="s">
        <v>33</v>
      </c>
    </row>
    <row r="15" spans="1:10" x14ac:dyDescent="0.45">
      <c r="A15" s="1">
        <v>2021</v>
      </c>
      <c r="B15" s="1">
        <v>10278</v>
      </c>
      <c r="C15" s="1" t="s">
        <v>4</v>
      </c>
      <c r="D15" s="1" t="str">
        <f>CONCATENATE(Tabelle13[[#This Row],[Set]]," ",Tabelle13[[#This Row],[Name]])</f>
        <v>10278 Polizeistation</v>
      </c>
      <c r="E15" s="1">
        <v>179.99</v>
      </c>
      <c r="F15">
        <v>199.99</v>
      </c>
      <c r="G15" s="1">
        <v>2923</v>
      </c>
      <c r="H15" s="1">
        <v>6.84</v>
      </c>
      <c r="I15" s="1">
        <v>5</v>
      </c>
      <c r="J15" s="1" t="s">
        <v>32</v>
      </c>
    </row>
    <row r="16" spans="1:10" x14ac:dyDescent="0.45">
      <c r="A16">
        <v>2021</v>
      </c>
      <c r="B16">
        <v>76178</v>
      </c>
      <c r="C16" t="s">
        <v>19</v>
      </c>
      <c r="D16" t="s">
        <v>19</v>
      </c>
      <c r="E16">
        <v>349.99</v>
      </c>
      <c r="F16">
        <v>349.99</v>
      </c>
      <c r="G16">
        <v>3772</v>
      </c>
      <c r="H16">
        <v>9.2799999999999994</v>
      </c>
      <c r="I16">
        <v>20</v>
      </c>
      <c r="J16" s="1" t="s">
        <v>35</v>
      </c>
    </row>
    <row r="17" spans="1:23" x14ac:dyDescent="0.45">
      <c r="A17">
        <v>2021</v>
      </c>
      <c r="B17">
        <v>80107</v>
      </c>
      <c r="C17" t="s">
        <v>21</v>
      </c>
      <c r="D17" t="s">
        <v>21</v>
      </c>
      <c r="E17">
        <v>99.99</v>
      </c>
      <c r="F17">
        <v>99.99</v>
      </c>
      <c r="G17">
        <v>1793</v>
      </c>
      <c r="H17">
        <v>5.58</v>
      </c>
      <c r="I17">
        <v>8</v>
      </c>
      <c r="J17" s="1" t="s">
        <v>35</v>
      </c>
    </row>
    <row r="18" spans="1:23" x14ac:dyDescent="0.45">
      <c r="A18" s="1">
        <v>2021</v>
      </c>
      <c r="B18" s="1"/>
      <c r="C18" s="1" t="s">
        <v>27</v>
      </c>
      <c r="D18" s="1" t="s">
        <v>27</v>
      </c>
      <c r="E18" s="1">
        <v>349.99</v>
      </c>
      <c r="F18" s="1">
        <v>349.99</v>
      </c>
      <c r="G18" s="1">
        <v>5686</v>
      </c>
      <c r="H18" s="1">
        <v>6.16</v>
      </c>
      <c r="I18" s="1">
        <v>22</v>
      </c>
      <c r="J18" s="1" t="s">
        <v>34</v>
      </c>
    </row>
    <row r="19" spans="1:23" x14ac:dyDescent="0.45">
      <c r="A19" s="1">
        <v>2021</v>
      </c>
      <c r="B19" s="1">
        <v>21330</v>
      </c>
      <c r="C19" s="1" t="s">
        <v>23</v>
      </c>
      <c r="D19" s="1" t="s">
        <v>23</v>
      </c>
      <c r="E19" s="1">
        <v>299.99</v>
      </c>
      <c r="F19" s="1">
        <v>299.99</v>
      </c>
      <c r="G19" s="1">
        <v>3955</v>
      </c>
      <c r="H19" s="1">
        <v>7.59</v>
      </c>
      <c r="I19" s="1">
        <v>5</v>
      </c>
      <c r="J19" s="1" t="s">
        <v>33</v>
      </c>
    </row>
    <row r="20" spans="1:23" x14ac:dyDescent="0.45">
      <c r="A20" s="1">
        <v>2022</v>
      </c>
      <c r="B20" s="1">
        <v>10297</v>
      </c>
      <c r="C20" s="1" t="s">
        <v>3</v>
      </c>
      <c r="D20" s="1" t="str">
        <f>CONCATENATE(Tabelle13[[#This Row],[Set]]," ",Tabelle13[[#This Row],[Name]])</f>
        <v>10297 Boutique Hotel</v>
      </c>
      <c r="E20" s="1">
        <v>229.99</v>
      </c>
      <c r="F20" s="1">
        <v>229.99</v>
      </c>
      <c r="G20" s="1">
        <v>3066</v>
      </c>
      <c r="H20" s="1">
        <v>7.5</v>
      </c>
      <c r="I20" s="1">
        <v>7</v>
      </c>
      <c r="J20" s="1" t="s">
        <v>32</v>
      </c>
    </row>
    <row r="21" spans="1:23" x14ac:dyDescent="0.45">
      <c r="A21">
        <v>2022</v>
      </c>
      <c r="B21">
        <v>76218</v>
      </c>
      <c r="C21" t="s">
        <v>20</v>
      </c>
      <c r="D21" t="s">
        <v>20</v>
      </c>
      <c r="E21">
        <v>249.99</v>
      </c>
      <c r="F21">
        <v>249.99</v>
      </c>
      <c r="G21">
        <v>2708</v>
      </c>
      <c r="H21">
        <v>9.23</v>
      </c>
      <c r="I21">
        <v>9</v>
      </c>
      <c r="J21" s="1" t="s">
        <v>35</v>
      </c>
    </row>
    <row r="22" spans="1:23" x14ac:dyDescent="0.45">
      <c r="A22" s="1">
        <v>2023</v>
      </c>
      <c r="B22" s="1">
        <v>10312</v>
      </c>
      <c r="C22" s="1" t="s">
        <v>2</v>
      </c>
      <c r="D22" s="1" t="str">
        <f>CONCATENATE(Tabelle13[[#This Row],[Set]]," ",Tabelle13[[#This Row],[Name]])</f>
        <v>10312 Jazzclub</v>
      </c>
      <c r="E22" s="1">
        <v>229.99</v>
      </c>
      <c r="F22" s="1">
        <v>229.99</v>
      </c>
      <c r="G22" s="1">
        <v>2899</v>
      </c>
      <c r="H22" s="1">
        <v>7.93</v>
      </c>
      <c r="I22" s="1">
        <v>7</v>
      </c>
      <c r="J22" s="1" t="s">
        <v>32</v>
      </c>
    </row>
    <row r="23" spans="1:23" x14ac:dyDescent="0.45">
      <c r="A23" s="1">
        <v>2023</v>
      </c>
      <c r="B23" s="1"/>
      <c r="C23" s="1" t="s">
        <v>26</v>
      </c>
      <c r="D23" s="1" t="s">
        <v>26</v>
      </c>
      <c r="E23" s="1">
        <v>369.99</v>
      </c>
      <c r="F23" s="1">
        <v>369.99</v>
      </c>
      <c r="G23" s="1">
        <v>6163</v>
      </c>
      <c r="H23" s="1">
        <v>6</v>
      </c>
      <c r="I23" s="1">
        <v>21</v>
      </c>
      <c r="J23" s="1" t="s">
        <v>34</v>
      </c>
    </row>
    <row r="25" spans="1:23" x14ac:dyDescent="0.45">
      <c r="M25" s="5" t="s">
        <v>12</v>
      </c>
      <c r="N25" s="3" t="s">
        <v>36</v>
      </c>
      <c r="O25" s="3" t="s">
        <v>37</v>
      </c>
      <c r="P25" s="3" t="s">
        <v>35</v>
      </c>
      <c r="Q25" s="3" t="s">
        <v>33</v>
      </c>
      <c r="R25" s="3" t="s">
        <v>34</v>
      </c>
      <c r="S25" s="4" t="s">
        <v>36</v>
      </c>
      <c r="T25" s="4" t="s">
        <v>32</v>
      </c>
      <c r="U25" s="4" t="s">
        <v>35</v>
      </c>
      <c r="V25" s="4" t="s">
        <v>33</v>
      </c>
      <c r="W25" s="4" t="s">
        <v>34</v>
      </c>
    </row>
    <row r="26" spans="1:23" x14ac:dyDescent="0.45">
      <c r="M26" s="5">
        <v>2014</v>
      </c>
      <c r="N26" s="3">
        <f>COUNTIF($A$2:$A$25,M26)</f>
        <v>2</v>
      </c>
      <c r="O26" s="3">
        <f>COUNTIFS($J$2:$J$25,"Modular",$A$2:$A$25,M26)</f>
        <v>1</v>
      </c>
      <c r="P26" s="3">
        <f>COUNTIFS($J$2:$J$25,"Modular Plus",$A$2:$A$25,M26)</f>
        <v>0</v>
      </c>
      <c r="Q26" s="3">
        <f>COUNTIFS($J$2:$J$25,"Ninjago",$A$2:$A$25,M26)</f>
        <v>1</v>
      </c>
      <c r="R26" s="3">
        <f>COUNTIFS($J$2:$J$25,"Umbau",$A$2:$A$25,M26)</f>
        <v>0</v>
      </c>
      <c r="S26" s="4">
        <f ca="1">SUMIF(Tabelle13[[#All],[Jahr]],M26,Tabelle13[UVP neu])</f>
        <v>349.98</v>
      </c>
      <c r="T26" s="4">
        <f>SUMIFS(Tabelle13[UVP neu],Tabelle13[Jahr],M26,Tabelle13[Typ],"Modular")</f>
        <v>149.99</v>
      </c>
      <c r="U26" s="4">
        <f>SUMIFS(Tabelle13[UVP neu],Tabelle13[Jahr],M26,Tabelle13[Typ],"Modular Plus")</f>
        <v>0</v>
      </c>
      <c r="V26" s="4">
        <f>SUMIFS(Tabelle13[UVP neu],Tabelle13[Jahr],M26,Tabelle13[Typ],"Ninjago")</f>
        <v>199.99</v>
      </c>
      <c r="W26" s="4">
        <f>SUMIFS(Tabelle13[UVP neu],Tabelle13[Jahr],M26,Tabelle13[Typ],"Umbau")</f>
        <v>0</v>
      </c>
    </row>
    <row r="27" spans="1:23" x14ac:dyDescent="0.45">
      <c r="M27" s="5">
        <v>2015</v>
      </c>
      <c r="N27" s="3">
        <f t="shared" ref="N27:N35" si="0">COUNTIF($A$2:$A$25,M27)</f>
        <v>2</v>
      </c>
      <c r="O27" s="3">
        <f t="shared" ref="O27:O35" si="1">COUNTIFS($J$2:$J$25,"Modular",$A$2:$A$25,M27)</f>
        <v>1</v>
      </c>
      <c r="P27" s="3">
        <f t="shared" ref="P27:P35" si="2">COUNTIFS($J$2:$J$25,"Modular Plus",$A$2:$A$25,M27)</f>
        <v>0</v>
      </c>
      <c r="Q27" s="3">
        <f t="shared" ref="Q27:Q35" si="3">COUNTIFS($J$2:$J$25,"Ninjago",$A$2:$A$25,M27)</f>
        <v>1</v>
      </c>
      <c r="R27" s="3">
        <f t="shared" ref="R27:R35" si="4">COUNTIFS($J$2:$J$25,"Umbau",$A$2:$A$25,M27)</f>
        <v>0</v>
      </c>
      <c r="S27" s="4">
        <f ca="1">SUMIF(Tabelle13[[#All],[Jahr]],M27,Tabelle13[UVP neu])</f>
        <v>349.98</v>
      </c>
      <c r="T27" s="4">
        <f>SUMIFS(Tabelle13[UVP neu],Tabelle13[Jahr],M27,Tabelle13[Typ],"Modular")</f>
        <v>149.99</v>
      </c>
      <c r="U27" s="4">
        <f>SUMIFS(Tabelle13[UVP neu],Tabelle13[Jahr],M27,Tabelle13[Typ],"Modular Plus")</f>
        <v>0</v>
      </c>
      <c r="V27" s="4">
        <f>SUMIFS(Tabelle13[UVP neu],Tabelle13[Jahr],M27,Tabelle13[Typ],"Ninjago")</f>
        <v>199.99</v>
      </c>
      <c r="W27" s="4">
        <f>SUMIFS(Tabelle13[UVP neu],Tabelle13[Jahr],M27,Tabelle13[Typ],"Umbau")</f>
        <v>0</v>
      </c>
    </row>
    <row r="28" spans="1:23" x14ac:dyDescent="0.45">
      <c r="M28" s="5">
        <v>2016</v>
      </c>
      <c r="N28" s="3">
        <f t="shared" si="0"/>
        <v>2</v>
      </c>
      <c r="O28" s="3">
        <f t="shared" si="1"/>
        <v>1</v>
      </c>
      <c r="P28" s="3">
        <f t="shared" si="2"/>
        <v>1</v>
      </c>
      <c r="Q28" s="3">
        <f t="shared" si="3"/>
        <v>0</v>
      </c>
      <c r="R28" s="3">
        <f t="shared" si="4"/>
        <v>0</v>
      </c>
      <c r="S28" s="4">
        <f ca="1">SUMIF(Tabelle13[[#All],[Jahr]],M28,Tabelle13[UVP neu])</f>
        <v>649.98</v>
      </c>
      <c r="T28" s="4">
        <f>SUMIFS(Tabelle13[UVP neu],Tabelle13[Jahr],M28,Tabelle13[Typ],"Modular")</f>
        <v>149.99</v>
      </c>
      <c r="U28" s="4">
        <f>SUMIFS(Tabelle13[UVP neu],Tabelle13[Jahr],M28,Tabelle13[Typ],"Modular Plus")</f>
        <v>349.99</v>
      </c>
      <c r="V28" s="4">
        <f>SUMIFS(Tabelle13[UVP neu],Tabelle13[Jahr],M28,Tabelle13[Typ],"Ninjago")</f>
        <v>0</v>
      </c>
      <c r="W28" s="4">
        <f>SUMIFS(Tabelle13[UVP neu],Tabelle13[Jahr],M28,Tabelle13[Typ],"Umbau")</f>
        <v>0</v>
      </c>
    </row>
    <row r="29" spans="1:23" x14ac:dyDescent="0.45">
      <c r="A29" s="1"/>
      <c r="B29" s="1"/>
      <c r="C29" s="1"/>
      <c r="D29" s="1"/>
      <c r="H29" s="1"/>
      <c r="J29" s="1"/>
      <c r="K29" s="1"/>
      <c r="M29" s="5">
        <v>2017</v>
      </c>
      <c r="N29" s="3">
        <f t="shared" si="0"/>
        <v>2</v>
      </c>
      <c r="O29" s="3">
        <f t="shared" si="1"/>
        <v>1</v>
      </c>
      <c r="P29" s="3">
        <f t="shared" si="2"/>
        <v>0</v>
      </c>
      <c r="Q29" s="3">
        <f t="shared" si="3"/>
        <v>0</v>
      </c>
      <c r="R29" s="3">
        <f t="shared" si="4"/>
        <v>1</v>
      </c>
      <c r="S29" s="4">
        <f ca="1">SUMIF(Tabelle13[[#All],[Jahr]],M29,Tabelle13[UVP neu])</f>
        <v>449.98</v>
      </c>
      <c r="T29" s="4">
        <f>SUMIFS(Tabelle13[UVP neu],Tabelle13[Jahr],M29,Tabelle13[Typ],"Modular")</f>
        <v>299.99</v>
      </c>
      <c r="U29" s="4">
        <f>SUMIFS(Tabelle13[UVP neu],Tabelle13[Jahr],M29,Tabelle13[Typ],"Modular Plus")</f>
        <v>0</v>
      </c>
      <c r="V29" s="4">
        <f>SUMIFS(Tabelle13[UVP neu],Tabelle13[Jahr],M29,Tabelle13[Typ],"Ninjago")</f>
        <v>0</v>
      </c>
      <c r="W29" s="4">
        <f>SUMIFS(Tabelle13[UVP neu],Tabelle13[Jahr],M29,Tabelle13[Typ],"Umbau")</f>
        <v>299.99</v>
      </c>
    </row>
    <row r="30" spans="1:23" x14ac:dyDescent="0.45">
      <c r="A30" s="1"/>
      <c r="M30" s="5">
        <v>2018</v>
      </c>
      <c r="N30" s="3">
        <f t="shared" si="0"/>
        <v>2</v>
      </c>
      <c r="O30" s="3">
        <f t="shared" si="1"/>
        <v>1</v>
      </c>
      <c r="P30" s="3">
        <f t="shared" si="2"/>
        <v>0</v>
      </c>
      <c r="Q30" s="3">
        <f t="shared" si="3"/>
        <v>0</v>
      </c>
      <c r="R30" s="3">
        <f t="shared" si="4"/>
        <v>1</v>
      </c>
      <c r="S30" s="4">
        <f ca="1">SUMIF(Tabelle13[[#All],[Jahr]],M30,Tabelle13[UVP neu])</f>
        <v>409.98</v>
      </c>
      <c r="T30" s="4">
        <f>SUMIFS(Tabelle13[UVP neu],Tabelle13[Jahr],M30,Tabelle13[Typ],"Modular")</f>
        <v>149.99</v>
      </c>
      <c r="U30" s="4">
        <f>SUMIFS(Tabelle13[UVP neu],Tabelle13[Jahr],M30,Tabelle13[Typ],"Modular Plus")</f>
        <v>0</v>
      </c>
      <c r="V30" s="4">
        <f>SUMIFS(Tabelle13[UVP neu],Tabelle13[Jahr],M30,Tabelle13[Typ],"Ninjago")</f>
        <v>0</v>
      </c>
      <c r="W30" s="4">
        <f>SUMIFS(Tabelle13[UVP neu],Tabelle13[Jahr],M30,Tabelle13[Typ],"Umbau")</f>
        <v>229.99</v>
      </c>
    </row>
    <row r="31" spans="1:23" x14ac:dyDescent="0.45">
      <c r="M31" s="5">
        <v>2019</v>
      </c>
      <c r="N31" s="3">
        <f t="shared" si="0"/>
        <v>1</v>
      </c>
      <c r="O31" s="3">
        <f>COUNTIFS($J$2:$J$25,"Modular",$A$2:$A$25,M31)</f>
        <v>1</v>
      </c>
      <c r="P31" s="3">
        <f t="shared" si="2"/>
        <v>0</v>
      </c>
      <c r="Q31" s="3">
        <f t="shared" si="3"/>
        <v>0</v>
      </c>
      <c r="R31" s="3">
        <f t="shared" si="4"/>
        <v>0</v>
      </c>
      <c r="S31" s="4">
        <f ca="1">SUMIF(Tabelle13[[#All],[Jahr]],M31,Tabelle13[UVP neu])</f>
        <v>199.99</v>
      </c>
      <c r="T31" s="4">
        <f>SUMIFS(Tabelle13[UVP neu],Tabelle13[Jahr],M31,Tabelle13[Typ],"Modular")</f>
        <v>179.99</v>
      </c>
      <c r="U31" s="4">
        <f>SUMIFS(Tabelle13[UVP neu],Tabelle13[Jahr],M31,Tabelle13[Typ],"Modular Plus")</f>
        <v>0</v>
      </c>
      <c r="V31" s="4">
        <f>SUMIFS(Tabelle13[UVP neu],Tabelle13[Jahr],M31,Tabelle13[Typ],"Ninjago")</f>
        <v>0</v>
      </c>
      <c r="W31" s="4">
        <f>SUMIFS(Tabelle13[UVP neu],Tabelle13[Jahr],M31,Tabelle13[Typ],"Umbau")</f>
        <v>0</v>
      </c>
    </row>
    <row r="32" spans="1:23" x14ac:dyDescent="0.45">
      <c r="M32" s="5">
        <v>2020</v>
      </c>
      <c r="N32" s="3">
        <f t="shared" si="0"/>
        <v>2</v>
      </c>
      <c r="O32" s="3">
        <f t="shared" si="1"/>
        <v>1</v>
      </c>
      <c r="P32" s="3">
        <f t="shared" si="2"/>
        <v>0</v>
      </c>
      <c r="Q32" s="3">
        <f t="shared" si="3"/>
        <v>1</v>
      </c>
      <c r="R32" s="3">
        <f t="shared" si="4"/>
        <v>0</v>
      </c>
      <c r="S32" s="4">
        <f ca="1">SUMIF(Tabelle13[[#All],[Jahr]],M32,Tabelle13[UVP neu])</f>
        <v>499.98</v>
      </c>
      <c r="T32" s="4">
        <f>SUMIFS(Tabelle13[UVP neu],Tabelle13[Jahr],M32,Tabelle13[Typ],"Modular")</f>
        <v>199.99</v>
      </c>
      <c r="U32" s="4">
        <f>SUMIFS(Tabelle13[UVP neu],Tabelle13[Jahr],M32,Tabelle13[Typ],"Modular Plus")</f>
        <v>0</v>
      </c>
      <c r="V32" s="4">
        <f>SUMIFS(Tabelle13[UVP neu],Tabelle13[Jahr],M32,Tabelle13[Typ],"Ninjago")</f>
        <v>299.99</v>
      </c>
      <c r="W32" s="4">
        <f>SUMIFS(Tabelle13[UVP neu],Tabelle13[Jahr],M32,Tabelle13[Typ],"Umbau")</f>
        <v>0</v>
      </c>
    </row>
    <row r="33" spans="2:23" x14ac:dyDescent="0.45">
      <c r="J33" s="1"/>
      <c r="M33" s="5">
        <v>2021</v>
      </c>
      <c r="N33" s="3">
        <f t="shared" si="0"/>
        <v>5</v>
      </c>
      <c r="O33" s="3">
        <f t="shared" si="1"/>
        <v>1</v>
      </c>
      <c r="P33" s="3">
        <f t="shared" si="2"/>
        <v>2</v>
      </c>
      <c r="Q33" s="3">
        <f t="shared" si="3"/>
        <v>1</v>
      </c>
      <c r="R33" s="3">
        <f t="shared" si="4"/>
        <v>1</v>
      </c>
      <c r="S33" s="4">
        <f ca="1">SUMIF(Tabelle13[[#All],[Jahr]],M33,Tabelle13[UVP neu])</f>
        <v>1329.95</v>
      </c>
      <c r="T33" s="4">
        <f>SUMIFS(Tabelle13[UVP neu],Tabelle13[Jahr],M33,Tabelle13[Typ],"Modular")</f>
        <v>199.99</v>
      </c>
      <c r="U33" s="4">
        <f>SUMIFS(Tabelle13[UVP neu],Tabelle13[Jahr],M33,Tabelle13[Typ],"Modular Plus")</f>
        <v>449.98</v>
      </c>
      <c r="V33" s="4">
        <f>SUMIFS(Tabelle13[UVP neu],Tabelle13[Jahr],M33,Tabelle13[Typ],"Ninjago")</f>
        <v>299.99</v>
      </c>
      <c r="W33" s="4">
        <f>SUMIFS(Tabelle13[UVP neu],Tabelle13[Jahr],M33,Tabelle13[Typ],"Umbau")</f>
        <v>349.99</v>
      </c>
    </row>
    <row r="34" spans="2:23" x14ac:dyDescent="0.45">
      <c r="M34" s="5">
        <v>2022</v>
      </c>
      <c r="N34" s="3">
        <f t="shared" si="0"/>
        <v>2</v>
      </c>
      <c r="O34" s="3">
        <f t="shared" si="1"/>
        <v>1</v>
      </c>
      <c r="P34" s="3">
        <f t="shared" si="2"/>
        <v>1</v>
      </c>
      <c r="Q34" s="3">
        <f t="shared" si="3"/>
        <v>0</v>
      </c>
      <c r="R34" s="3">
        <f t="shared" si="4"/>
        <v>0</v>
      </c>
      <c r="S34" s="4">
        <f ca="1">SUMIF(Tabelle13[[#All],[Jahr]],M34,Tabelle13[UVP neu])</f>
        <v>479.98</v>
      </c>
      <c r="T34" s="4">
        <f>SUMIFS(Tabelle13[UVP neu],Tabelle13[Jahr],M34,Tabelle13[Typ],"Modular")</f>
        <v>229.99</v>
      </c>
      <c r="U34" s="4">
        <f>SUMIFS(Tabelle13[UVP neu],Tabelle13[Jahr],M34,Tabelle13[Typ],"Modular Plus")</f>
        <v>249.99</v>
      </c>
      <c r="V34" s="4">
        <f>SUMIFS(Tabelle13[UVP neu],Tabelle13[Jahr],M34,Tabelle13[Typ],"Ninjago")</f>
        <v>0</v>
      </c>
      <c r="W34" s="4">
        <f>SUMIFS(Tabelle13[UVP neu],Tabelle13[Jahr],M34,Tabelle13[Typ],"Umbau")</f>
        <v>0</v>
      </c>
    </row>
    <row r="35" spans="2:23" x14ac:dyDescent="0.45">
      <c r="B35" s="1"/>
      <c r="C35" s="1"/>
      <c r="F35" s="1"/>
      <c r="H35" s="1"/>
      <c r="J35" s="1"/>
      <c r="K35" s="1"/>
      <c r="M35" s="5">
        <v>2023</v>
      </c>
      <c r="N35" s="3">
        <f t="shared" si="0"/>
        <v>2</v>
      </c>
      <c r="O35" s="3">
        <f t="shared" si="1"/>
        <v>1</v>
      </c>
      <c r="P35" s="3">
        <f t="shared" si="2"/>
        <v>0</v>
      </c>
      <c r="Q35" s="3">
        <f t="shared" si="3"/>
        <v>0</v>
      </c>
      <c r="R35" s="3">
        <f t="shared" si="4"/>
        <v>1</v>
      </c>
      <c r="S35" s="4">
        <f ca="1">SUMIF(Tabelle13[[#All],[Jahr]],M35,Tabelle13[UVP neu])</f>
        <v>369.99</v>
      </c>
      <c r="T35" s="4">
        <f>SUMIFS(Tabelle13[UVP neu],Tabelle13[Jahr],M35,Tabelle13[Typ],"Modular")</f>
        <v>229.99</v>
      </c>
      <c r="U35" s="4">
        <f>SUMIFS(Tabelle13[UVP neu],Tabelle13[Jahr],M35,Tabelle13[Typ],"Modular Plus")</f>
        <v>0</v>
      </c>
      <c r="V35" s="4">
        <f>SUMIFS(Tabelle13[UVP neu],Tabelle13[Jahr],M35,Tabelle13[Typ],"Ninjago")</f>
        <v>0</v>
      </c>
      <c r="W35" s="4">
        <f>SUMIFS(Tabelle13[UVP neu],Tabelle13[Jahr],M35,Tabelle13[Typ],"Umbau")</f>
        <v>369.99</v>
      </c>
    </row>
    <row r="36" spans="2:23" x14ac:dyDescent="0.45">
      <c r="B36" s="1"/>
      <c r="C36" s="1"/>
      <c r="E36" s="1"/>
      <c r="G36" s="1"/>
      <c r="I36" s="1"/>
      <c r="J36" s="1"/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Modulars</vt:lpstr>
      <vt:lpstr>Modulars Extra Auswertung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Waberski</cp:lastModifiedBy>
  <cp:lastPrinted>2022-07-02T08:54:52Z</cp:lastPrinted>
  <dcterms:created xsi:type="dcterms:W3CDTF">2021-03-25T12:43:50Z</dcterms:created>
  <dcterms:modified xsi:type="dcterms:W3CDTF">2023-06-02T13:15:33Z</dcterms:modified>
</cp:coreProperties>
</file>